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dílené disky\ATELIER STEFLOVI\_zakazky_ODEVZDANE\2019_52_RECANY_NAD_LABEM_INVENTARIZACE_mds\2024_06_AKTUALIZACE\801_kladruby_nad_labem_2024\"/>
    </mc:Choice>
  </mc:AlternateContent>
  <xr:revisionPtr revIDLastSave="0" documentId="13_ncr:1_{19B4F354-B0B5-4D55-955E-FBF6D4D27D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801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2" l="1"/>
  <c r="F88" i="12" l="1"/>
  <c r="F76" i="12"/>
  <c r="F33" i="12"/>
  <c r="F15" i="12"/>
  <c r="F12" i="12"/>
  <c r="F27" i="12" s="1"/>
  <c r="H27" i="12" s="1"/>
  <c r="H11" i="12"/>
  <c r="H12" i="12" l="1"/>
  <c r="F89" i="12"/>
  <c r="H89" i="12" s="1"/>
  <c r="F77" i="12"/>
  <c r="F66" i="12"/>
  <c r="H66" i="12" s="1"/>
  <c r="F47" i="12"/>
  <c r="F104" i="12"/>
  <c r="H104" i="12" s="1"/>
  <c r="F101" i="12"/>
  <c r="H101" i="12" s="1"/>
  <c r="F99" i="12"/>
  <c r="H99" i="12" s="1"/>
  <c r="F98" i="12"/>
  <c r="H98" i="12" s="1"/>
  <c r="F97" i="12"/>
  <c r="H97" i="12" s="1"/>
  <c r="F95" i="12"/>
  <c r="F96" i="12" s="1"/>
  <c r="H96" i="12" s="1"/>
  <c r="F94" i="12"/>
  <c r="H94" i="12" s="1"/>
  <c r="F91" i="12"/>
  <c r="F92" i="12" s="1"/>
  <c r="H88" i="12"/>
  <c r="F87" i="12"/>
  <c r="H87" i="12" s="1"/>
  <c r="F85" i="12"/>
  <c r="H85" i="12" s="1"/>
  <c r="F84" i="12"/>
  <c r="H84" i="12" s="1"/>
  <c r="F83" i="12"/>
  <c r="H83" i="12" s="1"/>
  <c r="F82" i="12"/>
  <c r="H82" i="12" s="1"/>
  <c r="F79" i="12"/>
  <c r="F80" i="12" s="1"/>
  <c r="F81" i="12" s="1"/>
  <c r="H81" i="12" s="1"/>
  <c r="H78" i="12"/>
  <c r="H76" i="12"/>
  <c r="F75" i="12"/>
  <c r="H75" i="12" s="1"/>
  <c r="F74" i="12"/>
  <c r="H74" i="12" s="1"/>
  <c r="F72" i="12"/>
  <c r="F73" i="12" s="1"/>
  <c r="H73" i="12" s="1"/>
  <c r="F71" i="12"/>
  <c r="H71" i="12" s="1"/>
  <c r="F68" i="12"/>
  <c r="F69" i="12" s="1"/>
  <c r="F70" i="12" s="1"/>
  <c r="H70" i="12" s="1"/>
  <c r="H65" i="12"/>
  <c r="F64" i="12"/>
  <c r="H64" i="12" s="1"/>
  <c r="F63" i="12"/>
  <c r="H63" i="12" s="1"/>
  <c r="F60" i="12"/>
  <c r="F61" i="12" s="1"/>
  <c r="H43" i="12"/>
  <c r="H42" i="12"/>
  <c r="F34" i="12"/>
  <c r="H34" i="12" s="1"/>
  <c r="H33" i="12"/>
  <c r="F32" i="12"/>
  <c r="H32" i="12" s="1"/>
  <c r="F31" i="12"/>
  <c r="H31" i="12" s="1"/>
  <c r="F30" i="12"/>
  <c r="H30" i="12" s="1"/>
  <c r="F29" i="12"/>
  <c r="H29" i="12" s="1"/>
  <c r="F28" i="12"/>
  <c r="H28" i="12" s="1"/>
  <c r="F26" i="12"/>
  <c r="H26" i="12" s="1"/>
  <c r="F22" i="12"/>
  <c r="H22" i="12" s="1"/>
  <c r="F21" i="12"/>
  <c r="F35" i="12" s="1"/>
  <c r="H35" i="12" s="1"/>
  <c r="F20" i="12"/>
  <c r="H20" i="12" s="1"/>
  <c r="F19" i="12"/>
  <c r="H19" i="12" s="1"/>
  <c r="H18" i="12"/>
  <c r="F17" i="12"/>
  <c r="H17" i="12" s="1"/>
  <c r="F16" i="12"/>
  <c r="H16" i="12" s="1"/>
  <c r="H15" i="12"/>
  <c r="F14" i="12"/>
  <c r="H14" i="12" s="1"/>
  <c r="H13" i="12"/>
  <c r="F10" i="12"/>
  <c r="H10" i="12" s="1"/>
  <c r="H9" i="12"/>
  <c r="H45" i="12" l="1"/>
  <c r="H48" i="12" s="1"/>
  <c r="H37" i="12"/>
  <c r="H68" i="12"/>
  <c r="H72" i="12"/>
  <c r="H79" i="12"/>
  <c r="F86" i="12"/>
  <c r="H86" i="12" s="1"/>
  <c r="F102" i="12"/>
  <c r="F103" i="12" s="1"/>
  <c r="H103" i="12" s="1"/>
  <c r="H92" i="12"/>
  <c r="F93" i="12"/>
  <c r="H93" i="12" s="1"/>
  <c r="H61" i="12"/>
  <c r="F62" i="12"/>
  <c r="H62" i="12" s="1"/>
  <c r="H60" i="12"/>
  <c r="H69" i="12"/>
  <c r="H80" i="12"/>
  <c r="H91" i="12"/>
  <c r="H95" i="12"/>
  <c r="H21" i="12"/>
  <c r="H23" i="12" s="1"/>
  <c r="H49" i="12" l="1"/>
  <c r="H50" i="12" s="1"/>
  <c r="H38" i="12"/>
  <c r="H102" i="12"/>
  <c r="H53" i="12" l="1"/>
  <c r="H110" i="12" s="1"/>
  <c r="H77" i="12" l="1"/>
  <c r="H105" i="12" l="1"/>
  <c r="H107" i="12" s="1"/>
  <c r="H111" i="12" s="1"/>
  <c r="H112" i="12" s="1"/>
</calcChain>
</file>

<file path=xl/sharedStrings.xml><?xml version="1.0" encoding="utf-8"?>
<sst xmlns="http://schemas.openxmlformats.org/spreadsheetml/2006/main" count="282" uniqueCount="134">
  <si>
    <t>celek</t>
  </si>
  <si>
    <t>ks</t>
  </si>
  <si>
    <t>PRACOVNÍ OPERACE</t>
  </si>
  <si>
    <t>Číslo operace</t>
  </si>
  <si>
    <t xml:space="preserve">Popis </t>
  </si>
  <si>
    <t>Poznámka</t>
  </si>
  <si>
    <t>m.j.</t>
  </si>
  <si>
    <t>počet
 m.j.</t>
  </si>
  <si>
    <t>cena 
m.j.</t>
  </si>
  <si>
    <t>cena 
celkem</t>
  </si>
  <si>
    <t>Hnojení výpěstků průmysl. hnojivy do 0,25 kg/ks</t>
  </si>
  <si>
    <t>včetně příček v horní i spodní části kotvení</t>
  </si>
  <si>
    <t>m2</t>
  </si>
  <si>
    <t>Mulčování rostlin kůrou tl. do 0,1 m v rovině a svahu do 1:5</t>
  </si>
  <si>
    <t>Dovoz vody pro zálivku rostlin</t>
  </si>
  <si>
    <t>m3</t>
  </si>
  <si>
    <t>Výsadba celkem (mezisoučet):</t>
  </si>
  <si>
    <t>SPECIFIKACE A MNOŽSTVÍ POUŽITÝCH MATERIÁLŮ</t>
  </si>
  <si>
    <t>Materiál</t>
  </si>
  <si>
    <t>Specifikace</t>
  </si>
  <si>
    <t>Hnojivo</t>
  </si>
  <si>
    <t>tabl.</t>
  </si>
  <si>
    <t>Kotvení</t>
  </si>
  <si>
    <t>Mulčovací kůra, drcená</t>
  </si>
  <si>
    <t>Voda</t>
  </si>
  <si>
    <t>Voda na zalití</t>
  </si>
  <si>
    <t>Materiál celkem:</t>
  </si>
  <si>
    <t>cca 5 x 10g/1 strom</t>
  </si>
  <si>
    <t>kg</t>
  </si>
  <si>
    <t>SOUPIS A SPECIFIKACE ROSTLINNÉHO MATERIÁLU</t>
  </si>
  <si>
    <t>Označení</t>
  </si>
  <si>
    <t>Cena celkem (mezisoučet):</t>
  </si>
  <si>
    <t>ROSTLINNÝ MATERIÁL (SOUHRNNÁ CENA) CELKEM:</t>
  </si>
  <si>
    <t>Řez stromu výchovný</t>
  </si>
  <si>
    <t>Zhotovení závlahové mísy dřevin D přes 1,0 m v rovině nebo na svahu do 1:5</t>
  </si>
  <si>
    <t>Celkem ks</t>
  </si>
  <si>
    <t xml:space="preserve">Použití hydrogelu (půdního sorbentu) při výsadbě </t>
  </si>
  <si>
    <t>Rohož</t>
  </si>
  <si>
    <t xml:space="preserve"> 1,2*1,2 m, tj cca 1, 44 m2</t>
  </si>
  <si>
    <t>Ochrana dřevin před okusem mechanicky-chráničkou kmene do výšky cca 1,8 m, v rovině a svahu do 1:5</t>
  </si>
  <si>
    <t>Hydrogel</t>
  </si>
  <si>
    <t>půdní sorbent typu hydrogel a obdobný</t>
  </si>
  <si>
    <t>Stromy</t>
  </si>
  <si>
    <t>výsadbový materiál  - naceněno samostatně viz následující tabulka</t>
  </si>
  <si>
    <t>tabletové kombinované hnojivo</t>
  </si>
  <si>
    <t>Rákosová rohož (ochrana kmene)</t>
  </si>
  <si>
    <t>Kůl frézovaný s fazetou a špicí, pr. 8 cm, délka do 3 m</t>
  </si>
  <si>
    <t>Chránička</t>
  </si>
  <si>
    <t>plocha 1,44 m2*10 cm (0,144 m3/1 strom)</t>
  </si>
  <si>
    <t>cca 120l/strom</t>
  </si>
  <si>
    <t>VÝSADBA STROMŮ CELKEM (bez DPH)</t>
  </si>
  <si>
    <t>N1</t>
  </si>
  <si>
    <t>Vk, 3xp, ok 14–16, zb/ko</t>
  </si>
  <si>
    <t>N2</t>
  </si>
  <si>
    <t>N3</t>
  </si>
  <si>
    <t>N6</t>
  </si>
  <si>
    <t>Acer campestre (javor babyka)</t>
  </si>
  <si>
    <t>Latinský název (český název)</t>
  </si>
  <si>
    <t>Aesculus hippocastanum (jírovec maďal)</t>
  </si>
  <si>
    <t>Juglans regia (ořešák královský)</t>
  </si>
  <si>
    <t>Tilia cordata (lípa malolistá)</t>
  </si>
  <si>
    <t>ROZVOJOVÁ PÉČE V 1 ROCE VÝSADBY:</t>
  </si>
  <si>
    <t xml:space="preserve">Dovoz vody pro zálivku rostlin </t>
  </si>
  <si>
    <t xml:space="preserve">Voda na zálivku </t>
  </si>
  <si>
    <t>ROZVOJOVÁ PÉČE V 2 ROCE VÝSADBY:</t>
  </si>
  <si>
    <t>ROZVOJOVÁ PÉČE V 3 ROCE VÝSADBY:</t>
  </si>
  <si>
    <t>B) CENA ROZVOJOVÉ PÉČE O VÝSADBY PO DOBU 5 LET CELKEM (bez DPH)</t>
  </si>
  <si>
    <t>mat.</t>
  </si>
  <si>
    <t>184911421R</t>
  </si>
  <si>
    <t>184816111R01</t>
  </si>
  <si>
    <t>184852322R01</t>
  </si>
  <si>
    <t xml:space="preserve">Přesun hmot pro sadovnické a krajinářské úpravy </t>
  </si>
  <si>
    <t>t</t>
  </si>
  <si>
    <t>Substrát
(10321100R01)</t>
  </si>
  <si>
    <t>mechanická ochrana kmenů proti okusu zvěří (výška cca 1,5-1,8 m)</t>
  </si>
  <si>
    <t>Mulč
10391100</t>
  </si>
  <si>
    <t>soubor
(celek = materiál pro 1 ks stromu)</t>
  </si>
  <si>
    <t>15x (dávka 0,08 m3/strom)</t>
  </si>
  <si>
    <t>1x (plocha  1, 44 m2/strom)</t>
  </si>
  <si>
    <t>183911133R01</t>
  </si>
  <si>
    <t>Kontrola funkčnosti kotvení a úvazku, kontrola stavu stromů</t>
  </si>
  <si>
    <t xml:space="preserve">Ochrana listnatých dřevin přes 70 cm před okusem chemickým nátěrem v rovině a svahu do 1:5 </t>
  </si>
  <si>
    <t>184813134R01</t>
  </si>
  <si>
    <t>dávkování uzpůsobit konkrétnímu přípravku</t>
  </si>
  <si>
    <t>Znovuuvázání dřeviny ke kůlům</t>
  </si>
  <si>
    <t>ROZVOJOVÁ PÉČE V 4 ROCE VÝSADBY:</t>
  </si>
  <si>
    <t>9x (dávka 0,08 m3/strom)</t>
  </si>
  <si>
    <t>možno dle stavu udělat již 3 rok</t>
  </si>
  <si>
    <t>Řez stromu výchovný alejových stromů výšky přes 4 do 6 m</t>
  </si>
  <si>
    <t>ROZVOJOVÁ PÉČE V 5 ROCE VÝSADBY:</t>
  </si>
  <si>
    <t>Zalití rostlin vodou plocha přes 20 m2</t>
  </si>
  <si>
    <t>183911133R02</t>
  </si>
  <si>
    <t>Kontrola stavu stromů</t>
  </si>
  <si>
    <t>ROZVOJOVÁ PÉČE: VÝSADBA STROMŮ CELKEM (bez DPH)</t>
  </si>
  <si>
    <t>1x (plocha  1,44 m2/strom)</t>
  </si>
  <si>
    <r>
      <t xml:space="preserve">Zalití rostlin vodou plocha přes 20 m2 (minimálně </t>
    </r>
    <r>
      <rPr>
        <sz val="9"/>
        <rFont val="Calibri"/>
        <family val="2"/>
        <charset val="238"/>
      </rPr>
      <t>9-15x v případě jarní výsadby - skutečný rozsah uzpůsobit dle reálného termínu realizace a průběhu počasí)</t>
    </r>
  </si>
  <si>
    <t>ochranný nátěr (repelentní přípravek proti okusu a ohryzu zvěří v době vegetačního klidu - chuťová pachová a mechanická repelentní složka)</t>
  </si>
  <si>
    <r>
      <t xml:space="preserve">Zalití rostlin vodou plocha přes 20 m2 (minimálně 9-15x </t>
    </r>
    <r>
      <rPr>
        <sz val="9"/>
        <rFont val="Calibri"/>
        <family val="2"/>
        <charset val="238"/>
      </rPr>
      <t>- skutečný rozsah uzpůsobit dle průběhu počasí)</t>
    </r>
  </si>
  <si>
    <t>7x (dávka 0,08 m3/strom)</t>
  </si>
  <si>
    <t>jarní doplnění mulče a případná oprava závlahové mísy (cca 30% plochy)</t>
  </si>
  <si>
    <t>oprava, případně oprava kotvení, předpoklad 15 %</t>
  </si>
  <si>
    <t>13x (dávka 0,08 m3/strom)</t>
  </si>
  <si>
    <t>15x (dávka 0,09 m3/strom)</t>
  </si>
  <si>
    <t>A+B) CENA CELKEM (bez DPH)</t>
  </si>
  <si>
    <t>SOUHRN:</t>
  </si>
  <si>
    <t>A) CENA VÝSADBY (bez DPH)</t>
  </si>
  <si>
    <t>B) CENA ROZVOJOVÉ PÉČE PO DOBU 5 LET CELKEM (bez DPH)</t>
  </si>
  <si>
    <t xml:space="preserve">A) VÝSADBA </t>
  </si>
  <si>
    <t>A) CENA VÝSADBY CELKEM (bez DPH)</t>
  </si>
  <si>
    <t xml:space="preserve">B) ROZVOJOVÁ PÉČE O VÝSADBY PO DOBU 5 LET </t>
  </si>
  <si>
    <t>(jáma cca 1,2*1,2*0,5 m ) včetně zdrsnění dna a stěn jámy;</t>
  </si>
  <si>
    <t>cca 0,3 m3/1 strom</t>
  </si>
  <si>
    <t>300g/strom</t>
  </si>
  <si>
    <t>nutné promísit se substrátem; cca 300g/strom</t>
  </si>
  <si>
    <t>VÝSADBA STROMŮ - listnaté, vysokokmen; OK 10-12/14-16, zb/ko.</t>
  </si>
  <si>
    <t>ROZVOJOVÁ PÉČE: VÝSADBA STROMŮ - listnaté, vysokokmen; OK 10-12/14-16, zb/ko.</t>
  </si>
  <si>
    <t>Jamky pro výsadbu s výměnou 50 % půdy zeminy skupiny 1 až 4 obj přes 0,4 do 1 m3 v rovině a svahu do 1:5</t>
  </si>
  <si>
    <t>Výsadba dřeviny s balem D přes 0,6 do 0,8 m do jamky se zalitím v rovině a svahu do 1:5</t>
  </si>
  <si>
    <t>Zhotovení obalu z rákosové nebo kokosové rohože v rovině a svahu do 1:5</t>
  </si>
  <si>
    <t>Ukotvení kmene dřevin v rovině nebo na svahu do 1:5 třemi kůly D do 0,1 m dl přes 2 do 3 m</t>
  </si>
  <si>
    <t>Vypletí záhonu dřevin soliterních s naložením a odvozem odpadu do 20 km v rovině a svahu do 1:5</t>
  </si>
  <si>
    <t>Odstranění ukotvení kmene dřevin třemi kůly D do 0,1 m dl přes 2 do 3 m</t>
  </si>
  <si>
    <t>m</t>
  </si>
  <si>
    <t>Rýhy pro protikořenové textilie do 0,6 m š do 0,6 m v rovině a svahu do 1:5</t>
  </si>
  <si>
    <t xml:space="preserve">	Instalace protikořenových bariér do předem vyhloubené rýhy, včetně zásypu a hutnění v rovině nebo na svahu do 1:5, hloubky přes 500 do 700 mm</t>
  </si>
  <si>
    <t xml:space="preserve">	183106612</t>
  </si>
  <si>
    <t xml:space="preserve">Protikořenová fólie </t>
  </si>
  <si>
    <t>Protikořenová fólie. Netkaná textilie ze 100 % polypropylenu se speciální povrchovou úpravou. V. 60-65 cm</t>
  </si>
  <si>
    <t>předem promísená bezplevelná směs: Ornice (středně těžká): 40 % objemu + Kompost (kompostovaná zemina): 40 % objemu +Štěrk fr. 4-8/16-32 mm: 20 % objemu</t>
  </si>
  <si>
    <t>případně ochranný nátěr</t>
  </si>
  <si>
    <t>každý strom: 9 x příčky (půlená kulatina, pr. 8 cm, délka cca 50-70 cm) úvazek, spojovací materiály</t>
  </si>
  <si>
    <r>
      <rPr>
        <b/>
        <u/>
        <sz val="12"/>
        <color rgb="FFFF0000"/>
        <rFont val="Calibri"/>
        <family val="2"/>
        <charset val="238"/>
        <scheme val="minor"/>
      </rPr>
      <t>SO 801</t>
    </r>
    <r>
      <rPr>
        <b/>
        <u/>
        <sz val="12"/>
        <rFont val="Calibri"/>
        <family val="2"/>
        <charset val="238"/>
        <scheme val="minor"/>
      </rPr>
      <t xml:space="preserve">: Položkové nacenění náhradní výsadby na k.ú. Kladruby nad Labem (včetně 5ti leté rozvojové péče) </t>
    </r>
    <r>
      <rPr>
        <b/>
        <sz val="12"/>
        <color rgb="FF00B0F0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 xml:space="preserve">v rámci akce: </t>
    </r>
    <r>
      <rPr>
        <b/>
        <sz val="12"/>
        <rFont val="Calibri"/>
        <family val="2"/>
        <charset val="238"/>
        <scheme val="minor"/>
      </rPr>
      <t xml:space="preserve">MODERNIZACE MOSTU EV.Č. 3227-3 ŘEČANY NAD LABEM </t>
    </r>
  </si>
  <si>
    <t>Přirážka na pořizovací náklady + doprava, 50 % (*0,5)</t>
  </si>
  <si>
    <r>
      <rPr>
        <b/>
        <sz val="9"/>
        <color theme="0"/>
        <rFont val="Calibri"/>
        <family val="2"/>
        <charset val="238"/>
        <scheme val="minor"/>
      </rPr>
      <t>.</t>
    </r>
    <r>
      <rPr>
        <b/>
        <sz val="9"/>
        <color rgb="FFFF0000"/>
        <rFont val="Calibri"/>
        <family val="2"/>
        <charset val="238"/>
        <scheme val="minor"/>
      </rPr>
      <t>= CENA K DOPLNĚNÍ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</si>
</sst>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#,##0.0"/>
  </numFmts>
  <fonts count="3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sz val="10"/>
      <name val="Arial CE"/>
      <charset val="238"/>
    </font>
    <font>
      <sz val="9"/>
      <name val="Calibri"/>
      <family val="2"/>
      <charset val="238"/>
      <scheme val="minor"/>
    </font>
    <font>
      <sz val="8"/>
      <color theme="4" tint="-0.24997711111789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0"/>
      <color theme="10"/>
      <name val="Arial"/>
      <family val="2"/>
      <charset val="238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</font>
    <font>
      <sz val="8"/>
      <color theme="4" tint="-0.249977111117893"/>
      <name val="Calibri Light"/>
      <family val="2"/>
      <charset val="238"/>
      <scheme val="major"/>
    </font>
    <font>
      <b/>
      <sz val="9"/>
      <color theme="0" tint="-0.499984740745262"/>
      <name val="Calibri"/>
      <family val="2"/>
      <charset val="238"/>
      <scheme val="minor"/>
    </font>
    <font>
      <sz val="7"/>
      <color theme="0" tint="-0.499984740745262"/>
      <name val="Calibri"/>
      <family val="2"/>
      <charset val="238"/>
      <scheme val="minor"/>
    </font>
    <font>
      <b/>
      <sz val="12"/>
      <color rgb="FF00B0F0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8" fillId="0" borderId="0"/>
    <xf numFmtId="0" fontId="12" fillId="0" borderId="0"/>
    <xf numFmtId="0" fontId="14" fillId="0" borderId="0"/>
    <xf numFmtId="0" fontId="12" fillId="0" borderId="0"/>
    <xf numFmtId="0" fontId="19" fillId="0" borderId="0"/>
    <xf numFmtId="0" fontId="12" fillId="0" borderId="0"/>
    <xf numFmtId="0" fontId="20" fillId="0" borderId="0" applyNumberFormat="0" applyFill="0" applyBorder="0" applyAlignment="0" applyProtection="0"/>
  </cellStyleXfs>
  <cellXfs count="156">
    <xf numFmtId="0" fontId="0" fillId="0" borderId="0" xfId="0"/>
    <xf numFmtId="0" fontId="1" fillId="0" borderId="0" xfId="0" applyFont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9" fillId="0" borderId="1" xfId="2" applyFont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wrapText="1" shrinkToFit="1"/>
    </xf>
    <xf numFmtId="0" fontId="9" fillId="0" borderId="1" xfId="2" applyFont="1" applyBorder="1" applyAlignment="1">
      <alignment horizontal="center" vertical="center" shrinkToFit="1"/>
    </xf>
    <xf numFmtId="2" fontId="9" fillId="0" borderId="1" xfId="2" applyNumberFormat="1" applyFont="1" applyBorder="1" applyAlignment="1">
      <alignment horizontal="center" vertical="center" shrinkToFit="1"/>
    </xf>
    <xf numFmtId="164" fontId="9" fillId="0" borderId="1" xfId="0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2" applyFont="1" applyFill="1" applyBorder="1" applyAlignment="1">
      <alignment horizontal="center" vertical="center" shrinkToFit="1"/>
    </xf>
    <xf numFmtId="2" fontId="9" fillId="0" borderId="1" xfId="1" applyNumberFormat="1" applyFont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right" vertical="center"/>
    </xf>
    <xf numFmtId="164" fontId="6" fillId="4" borderId="6" xfId="1" applyNumberFormat="1" applyFont="1" applyFill="1" applyBorder="1" applyAlignment="1">
      <alignment horizontal="right" vertical="center"/>
    </xf>
    <xf numFmtId="17" fontId="9" fillId="0" borderId="0" xfId="3" applyNumberFormat="1" applyFont="1" applyAlignment="1">
      <alignment horizontal="left" vertical="center"/>
    </xf>
    <xf numFmtId="0" fontId="15" fillId="3" borderId="1" xfId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center" vertical="center"/>
    </xf>
    <xf numFmtId="0" fontId="15" fillId="3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4" fontId="9" fillId="0" borderId="1" xfId="3" applyNumberFormat="1" applyFont="1" applyBorder="1" applyAlignment="1">
      <alignment horizontal="right" vertical="center"/>
    </xf>
    <xf numFmtId="0" fontId="18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5" fillId="0" borderId="1" xfId="1" applyFont="1" applyBorder="1"/>
    <xf numFmtId="165" fontId="15" fillId="0" borderId="1" xfId="1" applyNumberFormat="1" applyFont="1" applyBorder="1"/>
    <xf numFmtId="0" fontId="9" fillId="0" borderId="3" xfId="1" applyFont="1" applyBorder="1" applyAlignment="1">
      <alignment vertical="center"/>
    </xf>
    <xf numFmtId="164" fontId="6" fillId="6" borderId="17" xfId="1" applyNumberFormat="1" applyFont="1" applyFill="1" applyBorder="1" applyAlignment="1">
      <alignment horizontal="right" vertical="center"/>
    </xf>
    <xf numFmtId="0" fontId="15" fillId="0" borderId="18" xfId="3" applyFont="1" applyBorder="1"/>
    <xf numFmtId="0" fontId="15" fillId="0" borderId="18" xfId="3" applyFont="1" applyBorder="1" applyAlignment="1">
      <alignment horizontal="center"/>
    </xf>
    <xf numFmtId="0" fontId="15" fillId="0" borderId="18" xfId="3" applyFont="1" applyBorder="1" applyAlignment="1">
      <alignment horizontal="center" vertical="center"/>
    </xf>
    <xf numFmtId="164" fontId="6" fillId="0" borderId="18" xfId="3" applyNumberFormat="1" applyFont="1" applyBorder="1" applyAlignment="1">
      <alignment horizontal="right" vertical="center"/>
    </xf>
    <xf numFmtId="0" fontId="6" fillId="0" borderId="0" xfId="1" applyFont="1" applyAlignment="1">
      <alignment horizontal="left" vertical="center"/>
    </xf>
    <xf numFmtId="164" fontId="6" fillId="0" borderId="0" xfId="1" applyNumberFormat="1" applyFont="1" applyAlignment="1">
      <alignment horizontal="right" vertical="center"/>
    </xf>
    <xf numFmtId="0" fontId="9" fillId="0" borderId="0" xfId="3" applyFont="1"/>
    <xf numFmtId="0" fontId="10" fillId="0" borderId="1" xfId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 shrinkToFit="1"/>
    </xf>
    <xf numFmtId="0" fontId="9" fillId="3" borderId="1" xfId="2" applyFont="1" applyFill="1" applyBorder="1" applyAlignment="1">
      <alignment horizontal="left" vertical="center" wrapText="1" shrinkToFit="1"/>
    </xf>
    <xf numFmtId="0" fontId="9" fillId="0" borderId="1" xfId="2" applyFont="1" applyBorder="1" applyAlignment="1">
      <alignment horizontal="left" vertical="center"/>
    </xf>
    <xf numFmtId="0" fontId="9" fillId="5" borderId="1" xfId="1" applyFont="1" applyFill="1" applyBorder="1" applyAlignment="1">
      <alignment horizontal="left" vertical="center" wrapText="1"/>
    </xf>
    <xf numFmtId="2" fontId="9" fillId="5" borderId="1" xfId="2" applyNumberFormat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/>
    </xf>
    <xf numFmtId="0" fontId="9" fillId="5" borderId="1" xfId="2" applyFont="1" applyFill="1" applyBorder="1" applyAlignment="1">
      <alignment horizontal="left" vertical="center" wrapText="1" shrinkToFit="1"/>
    </xf>
    <xf numFmtId="2" fontId="9" fillId="5" borderId="1" xfId="2" applyNumberFormat="1" applyFont="1" applyFill="1" applyBorder="1" applyAlignment="1">
      <alignment horizontal="center" vertical="center" shrinkToFit="1"/>
    </xf>
    <xf numFmtId="0" fontId="10" fillId="5" borderId="1" xfId="2" applyFont="1" applyFill="1" applyBorder="1" applyAlignment="1">
      <alignment horizontal="center" vertical="center" wrapText="1" shrinkToFit="1"/>
    </xf>
    <xf numFmtId="0" fontId="9" fillId="3" borderId="1" xfId="2" applyFont="1" applyFill="1" applyBorder="1" applyAlignment="1">
      <alignment horizontal="left" vertical="center" shrinkToFit="1"/>
    </xf>
    <xf numFmtId="164" fontId="6" fillId="3" borderId="0" xfId="0" applyNumberFormat="1" applyFont="1" applyFill="1" applyAlignment="1">
      <alignment horizontal="right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left" vertical="center" shrinkToFit="1"/>
    </xf>
    <xf numFmtId="164" fontId="0" fillId="0" borderId="0" xfId="0" applyNumberFormat="1"/>
    <xf numFmtId="0" fontId="9" fillId="0" borderId="0" xfId="3" applyFont="1" applyAlignment="1">
      <alignment horizontal="left" vertical="center"/>
    </xf>
    <xf numFmtId="4" fontId="15" fillId="0" borderId="1" xfId="0" applyNumberFormat="1" applyFont="1" applyBorder="1" applyAlignment="1">
      <alignment horizontal="center" vertical="center"/>
    </xf>
    <xf numFmtId="0" fontId="9" fillId="0" borderId="1" xfId="5" applyFont="1" applyBorder="1" applyAlignment="1">
      <alignment horizontal="left" vertical="center" wrapText="1"/>
    </xf>
    <xf numFmtId="17" fontId="6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4" fontId="9" fillId="0" borderId="1" xfId="5" applyNumberFormat="1" applyFont="1" applyBorder="1" applyAlignment="1">
      <alignment horizontal="center" vertical="center"/>
    </xf>
    <xf numFmtId="0" fontId="6" fillId="3" borderId="1" xfId="5" applyFont="1" applyFill="1" applyBorder="1" applyAlignment="1">
      <alignment horizontal="left" vertical="center"/>
    </xf>
    <xf numFmtId="0" fontId="9" fillId="0" borderId="0" xfId="5" applyFont="1" applyAlignment="1">
      <alignment vertical="center"/>
    </xf>
    <xf numFmtId="0" fontId="18" fillId="0" borderId="0" xfId="5" applyFont="1" applyAlignment="1">
      <alignment vertical="center" wrapText="1"/>
    </xf>
    <xf numFmtId="164" fontId="9" fillId="0" borderId="1" xfId="5" applyNumberFormat="1" applyFont="1" applyBorder="1" applyAlignment="1">
      <alignment vertical="center"/>
    </xf>
    <xf numFmtId="17" fontId="2" fillId="7" borderId="5" xfId="0" applyNumberFormat="1" applyFont="1" applyFill="1" applyBorder="1" applyAlignment="1">
      <alignment horizontal="left" vertical="center"/>
    </xf>
    <xf numFmtId="17" fontId="6" fillId="7" borderId="14" xfId="0" applyNumberFormat="1" applyFont="1" applyFill="1" applyBorder="1" applyAlignment="1">
      <alignment horizontal="left" vertical="center"/>
    </xf>
    <xf numFmtId="164" fontId="3" fillId="7" borderId="17" xfId="3" applyNumberFormat="1" applyFont="1" applyFill="1" applyBorder="1" applyAlignment="1">
      <alignment vertical="center"/>
    </xf>
    <xf numFmtId="17" fontId="2" fillId="7" borderId="0" xfId="0" applyNumberFormat="1" applyFont="1" applyFill="1" applyAlignment="1">
      <alignment horizontal="left" vertical="center"/>
    </xf>
    <xf numFmtId="0" fontId="9" fillId="7" borderId="0" xfId="0" applyFont="1" applyFill="1" applyAlignment="1">
      <alignment horizontal="left" vertical="center"/>
    </xf>
    <xf numFmtId="0" fontId="11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center" vertical="center"/>
    </xf>
    <xf numFmtId="0" fontId="0" fillId="0" borderId="20" xfId="0" applyBorder="1"/>
    <xf numFmtId="0" fontId="5" fillId="0" borderId="20" xfId="0" applyFont="1" applyBorder="1"/>
    <xf numFmtId="164" fontId="3" fillId="7" borderId="6" xfId="3" applyNumberFormat="1" applyFont="1" applyFill="1" applyBorder="1" applyAlignment="1">
      <alignment vertical="center"/>
    </xf>
    <xf numFmtId="0" fontId="23" fillId="0" borderId="1" xfId="1" applyFont="1" applyBorder="1" applyAlignment="1">
      <alignment horizontal="center" vertical="center" wrapText="1"/>
    </xf>
    <xf numFmtId="166" fontId="9" fillId="0" borderId="1" xfId="4" applyNumberFormat="1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164" fontId="9" fillId="0" borderId="4" xfId="5" applyNumberFormat="1" applyFont="1" applyBorder="1" applyAlignment="1">
      <alignment vertical="center"/>
    </xf>
    <xf numFmtId="164" fontId="6" fillId="6" borderId="17" xfId="5" applyNumberFormat="1" applyFont="1" applyFill="1" applyBorder="1" applyAlignment="1">
      <alignment vertical="center"/>
    </xf>
    <xf numFmtId="17" fontId="2" fillId="8" borderId="0" xfId="0" applyNumberFormat="1" applyFont="1" applyFill="1" applyAlignment="1">
      <alignment horizontal="left" vertical="center"/>
    </xf>
    <xf numFmtId="0" fontId="9" fillId="8" borderId="0" xfId="0" applyFont="1" applyFill="1" applyAlignment="1">
      <alignment horizontal="left" vertical="center"/>
    </xf>
    <xf numFmtId="0" fontId="11" fillId="8" borderId="0" xfId="0" applyFont="1" applyFill="1" applyAlignment="1">
      <alignment horizontal="left" vertical="center"/>
    </xf>
    <xf numFmtId="0" fontId="9" fillId="8" borderId="0" xfId="0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right" vertical="center"/>
    </xf>
    <xf numFmtId="164" fontId="3" fillId="3" borderId="1" xfId="3" applyNumberFormat="1" applyFont="1" applyFill="1" applyBorder="1" applyAlignment="1">
      <alignment vertical="center"/>
    </xf>
    <xf numFmtId="164" fontId="3" fillId="3" borderId="4" xfId="3" applyNumberFormat="1" applyFont="1" applyFill="1" applyBorder="1" applyAlignment="1">
      <alignment vertical="center"/>
    </xf>
    <xf numFmtId="1" fontId="9" fillId="5" borderId="1" xfId="2" applyNumberFormat="1" applyFont="1" applyFill="1" applyBorder="1" applyAlignment="1">
      <alignment horizontal="center" vertical="center" wrapText="1" shrinkToFit="1"/>
    </xf>
    <xf numFmtId="0" fontId="25" fillId="0" borderId="0" xfId="0" applyFont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25" fillId="0" borderId="0" xfId="5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0" fillId="0" borderId="10" xfId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shrinkToFit="1"/>
    </xf>
    <xf numFmtId="0" fontId="9" fillId="3" borderId="1" xfId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/>
    </xf>
    <xf numFmtId="0" fontId="10" fillId="3" borderId="1" xfId="1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shrinkToFit="1"/>
    </xf>
    <xf numFmtId="0" fontId="15" fillId="3" borderId="1" xfId="0" applyFont="1" applyFill="1" applyBorder="1" applyAlignment="1">
      <alignment horizontal="center" vertical="center"/>
    </xf>
    <xf numFmtId="164" fontId="9" fillId="3" borderId="1" xfId="3" applyNumberFormat="1" applyFont="1" applyFill="1" applyBorder="1" applyAlignment="1">
      <alignment horizontal="right" vertical="center"/>
    </xf>
    <xf numFmtId="17" fontId="2" fillId="7" borderId="5" xfId="0" applyNumberFormat="1" applyFont="1" applyFill="1" applyBorder="1" applyAlignment="1">
      <alignment horizontal="left" vertical="center"/>
    </xf>
    <xf numFmtId="17" fontId="2" fillId="7" borderId="14" xfId="0" applyNumberFormat="1" applyFont="1" applyFill="1" applyBorder="1" applyAlignment="1">
      <alignment horizontal="left" vertical="center"/>
    </xf>
    <xf numFmtId="17" fontId="2" fillId="7" borderId="15" xfId="0" applyNumberFormat="1" applyFont="1" applyFill="1" applyBorder="1" applyAlignment="1">
      <alignment horizontal="left" vertical="center"/>
    </xf>
    <xf numFmtId="0" fontId="9" fillId="0" borderId="2" xfId="1" applyFont="1" applyBorder="1" applyAlignment="1">
      <alignment vertical="center"/>
    </xf>
    <xf numFmtId="0" fontId="9" fillId="0" borderId="10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6" fillId="0" borderId="5" xfId="1" applyFont="1" applyBorder="1" applyAlignment="1">
      <alignment horizontal="left" vertical="center"/>
    </xf>
    <xf numFmtId="0" fontId="6" fillId="0" borderId="14" xfId="1" applyFont="1" applyBorder="1" applyAlignment="1">
      <alignment horizontal="left" vertical="center"/>
    </xf>
    <xf numFmtId="0" fontId="6" fillId="4" borderId="7" xfId="1" applyFont="1" applyFill="1" applyBorder="1" applyAlignment="1">
      <alignment horizontal="left" vertical="center" wrapText="1"/>
    </xf>
    <xf numFmtId="0" fontId="6" fillId="4" borderId="8" xfId="1" applyFont="1" applyFill="1" applyBorder="1" applyAlignment="1">
      <alignment horizontal="left" vertical="center"/>
    </xf>
    <xf numFmtId="0" fontId="6" fillId="4" borderId="9" xfId="1" applyFont="1" applyFill="1" applyBorder="1" applyAlignment="1">
      <alignment horizontal="left" vertical="center"/>
    </xf>
    <xf numFmtId="0" fontId="6" fillId="3" borderId="1" xfId="5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17" fontId="2" fillId="3" borderId="2" xfId="0" applyNumberFormat="1" applyFont="1" applyFill="1" applyBorder="1" applyAlignment="1">
      <alignment horizontal="left" vertical="center"/>
    </xf>
    <xf numFmtId="17" fontId="2" fillId="3" borderId="10" xfId="0" applyNumberFormat="1" applyFont="1" applyFill="1" applyBorder="1" applyAlignment="1">
      <alignment horizontal="left" vertical="center"/>
    </xf>
    <xf numFmtId="17" fontId="2" fillId="3" borderId="3" xfId="0" applyNumberFormat="1" applyFont="1" applyFill="1" applyBorder="1" applyAlignment="1">
      <alignment horizontal="left" vertical="center"/>
    </xf>
    <xf numFmtId="17" fontId="2" fillId="3" borderId="16" xfId="0" applyNumberFormat="1" applyFont="1" applyFill="1" applyBorder="1" applyAlignment="1">
      <alignment horizontal="left" vertical="center"/>
    </xf>
    <xf numFmtId="17" fontId="2" fillId="3" borderId="19" xfId="0" applyNumberFormat="1" applyFont="1" applyFill="1" applyBorder="1" applyAlignment="1">
      <alignment horizontal="left" vertical="center"/>
    </xf>
    <xf numFmtId="17" fontId="2" fillId="3" borderId="21" xfId="0" applyNumberFormat="1" applyFont="1" applyFill="1" applyBorder="1" applyAlignment="1">
      <alignment horizontal="left" vertical="center"/>
    </xf>
    <xf numFmtId="0" fontId="15" fillId="0" borderId="2" xfId="1" applyFont="1" applyBorder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3" xfId="1" applyFont="1" applyBorder="1" applyAlignment="1">
      <alignment horizontal="left" vertical="center"/>
    </xf>
    <xf numFmtId="0" fontId="13" fillId="0" borderId="0" xfId="3" applyFont="1" applyAlignment="1">
      <alignment horizontal="left" vertical="top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10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6" fillId="2" borderId="1" xfId="1" applyFont="1" applyFill="1" applyBorder="1" applyAlignment="1">
      <alignment horizontal="left" vertical="center"/>
    </xf>
    <xf numFmtId="0" fontId="9" fillId="0" borderId="1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6" borderId="1" xfId="1" applyFont="1" applyFill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10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0" fontId="9" fillId="9" borderId="0" xfId="0" applyFont="1" applyFill="1" applyAlignment="1">
      <alignment horizontal="center" vertical="center"/>
    </xf>
    <xf numFmtId="2" fontId="9" fillId="9" borderId="1" xfId="2" applyNumberFormat="1" applyFont="1" applyFill="1" applyBorder="1" applyAlignment="1">
      <alignment horizontal="center" vertical="center" shrinkToFit="1"/>
    </xf>
    <xf numFmtId="4" fontId="15" fillId="9" borderId="1" xfId="0" applyNumberFormat="1" applyFont="1" applyFill="1" applyBorder="1" applyAlignment="1">
      <alignment horizontal="center" vertical="center"/>
    </xf>
    <xf numFmtId="2" fontId="9" fillId="9" borderId="1" xfId="2" applyNumberFormat="1" applyFont="1" applyFill="1" applyBorder="1" applyAlignment="1">
      <alignment horizontal="center" vertical="center" wrapText="1" shrinkToFit="1"/>
    </xf>
    <xf numFmtId="0" fontId="9" fillId="9" borderId="1" xfId="3" applyFont="1" applyFill="1" applyBorder="1" applyAlignment="1">
      <alignment horizontal="center" vertical="center"/>
    </xf>
    <xf numFmtId="4" fontId="9" fillId="9" borderId="1" xfId="5" applyNumberFormat="1" applyFont="1" applyFill="1" applyBorder="1" applyAlignment="1">
      <alignment horizontal="center" vertical="center"/>
    </xf>
  </cellXfs>
  <cellStyles count="9">
    <cellStyle name="Hypertextový odkaz 2" xfId="8" xr:uid="{E05C592C-A5CB-46D4-9505-1C44A6404C22}"/>
    <cellStyle name="Normální" xfId="0" builtinId="0"/>
    <cellStyle name="Normální 2" xfId="5" xr:uid="{574C6D5E-74D1-44A6-8C73-D5E1D3180C6E}"/>
    <cellStyle name="Normální 2 2" xfId="1" xr:uid="{C9CDB91E-DA7A-42FE-882C-CE71CA18372C}"/>
    <cellStyle name="Normální 3" xfId="7" xr:uid="{B1009843-5494-45D1-AC29-9BE63BF18144}"/>
    <cellStyle name="Normální 4" xfId="3" xr:uid="{2C1B3D5D-B453-4BD7-AE3F-CE6704D37B94}"/>
    <cellStyle name="Normální 4 2" xfId="6" xr:uid="{C33F7E4D-A0EB-45C1-A22B-7A0905ADEA4A}"/>
    <cellStyle name="normální_odrostek" xfId="2" xr:uid="{8FCAD019-3407-4EE6-A72D-A3F24DC78D91}"/>
    <cellStyle name="normální_POL.XLS" xfId="4" xr:uid="{2C703143-B845-4993-B5C2-F2E0F210F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CDE0B-B7F4-4CB4-87E1-5E7BEE5D2986}">
  <sheetPr>
    <pageSetUpPr fitToPage="1"/>
  </sheetPr>
  <dimension ref="A1:J113"/>
  <sheetViews>
    <sheetView showGridLines="0" tabSelected="1" zoomScaleNormal="100" workbookViewId="0">
      <selection activeCell="G101" sqref="G101:G104"/>
    </sheetView>
  </sheetViews>
  <sheetFormatPr defaultRowHeight="15" x14ac:dyDescent="0.25"/>
  <cols>
    <col min="1" max="1" width="7.7109375" style="97" bestFit="1" customWidth="1"/>
    <col min="2" max="2" width="15.85546875" customWidth="1"/>
    <col min="3" max="3" width="55.7109375" customWidth="1"/>
    <col min="4" max="4" width="16" customWidth="1"/>
    <col min="5" max="5" width="4.85546875" customWidth="1"/>
    <col min="6" max="6" width="8" bestFit="1" customWidth="1"/>
    <col min="7" max="7" width="8.7109375" bestFit="1" customWidth="1"/>
    <col min="8" max="8" width="15.85546875" bestFit="1" customWidth="1"/>
    <col min="10" max="10" width="14" bestFit="1" customWidth="1"/>
  </cols>
  <sheetData>
    <row r="1" spans="1:8" ht="5.25" customHeight="1" x14ac:dyDescent="0.25"/>
    <row r="2" spans="1:8" ht="52.5" customHeight="1" x14ac:dyDescent="0.25">
      <c r="B2" s="134" t="s">
        <v>131</v>
      </c>
      <c r="C2" s="134"/>
      <c r="D2" s="134"/>
      <c r="E2" s="134"/>
      <c r="F2" s="134"/>
      <c r="G2" s="134"/>
      <c r="H2" s="134"/>
    </row>
    <row r="3" spans="1:8" x14ac:dyDescent="0.25">
      <c r="B3" s="23"/>
      <c r="C3" s="59"/>
      <c r="D3" s="59"/>
      <c r="E3" s="59"/>
      <c r="F3" s="59"/>
      <c r="G3" s="59"/>
      <c r="H3" s="59"/>
    </row>
    <row r="4" spans="1:8" s="41" customFormat="1" ht="18.75" customHeight="1" x14ac:dyDescent="0.2">
      <c r="A4" s="98"/>
      <c r="B4" s="89" t="s">
        <v>107</v>
      </c>
      <c r="C4" s="90"/>
      <c r="D4" s="91"/>
      <c r="E4" s="90"/>
      <c r="F4" s="92"/>
      <c r="G4" s="92"/>
      <c r="H4" s="93"/>
    </row>
    <row r="5" spans="1:8" s="41" customFormat="1" ht="12.75" thickBot="1" x14ac:dyDescent="0.25">
      <c r="A5" s="98"/>
      <c r="B5" s="62"/>
      <c r="C5" s="63"/>
      <c r="D5" s="64"/>
      <c r="E5" s="63"/>
      <c r="F5" s="65"/>
      <c r="G5" s="150"/>
      <c r="H5" s="53" t="s">
        <v>133</v>
      </c>
    </row>
    <row r="6" spans="1:8" ht="17.25" customHeight="1" x14ac:dyDescent="0.25">
      <c r="B6" s="119" t="s">
        <v>114</v>
      </c>
      <c r="C6" s="120"/>
      <c r="D6" s="120"/>
      <c r="E6" s="120"/>
      <c r="F6" s="120"/>
      <c r="G6" s="120"/>
      <c r="H6" s="121"/>
    </row>
    <row r="7" spans="1:8" x14ac:dyDescent="0.25">
      <c r="B7" s="135" t="s">
        <v>2</v>
      </c>
      <c r="C7" s="136"/>
      <c r="D7" s="136"/>
      <c r="E7" s="136"/>
      <c r="F7" s="136"/>
      <c r="G7" s="136"/>
      <c r="H7" s="137"/>
    </row>
    <row r="8" spans="1:8" ht="24" x14ac:dyDescent="0.25">
      <c r="B8" s="2" t="s">
        <v>3</v>
      </c>
      <c r="C8" s="2" t="s">
        <v>4</v>
      </c>
      <c r="D8" s="3" t="s">
        <v>5</v>
      </c>
      <c r="E8" s="4" t="s">
        <v>6</v>
      </c>
      <c r="F8" s="2" t="s">
        <v>7</v>
      </c>
      <c r="G8" s="2" t="s">
        <v>8</v>
      </c>
      <c r="H8" s="2" t="s">
        <v>9</v>
      </c>
    </row>
    <row r="9" spans="1:8" ht="33.75" x14ac:dyDescent="0.25">
      <c r="B9" s="5">
        <v>183101221</v>
      </c>
      <c r="C9" s="44" t="s">
        <v>116</v>
      </c>
      <c r="D9" s="43" t="s">
        <v>110</v>
      </c>
      <c r="E9" s="7" t="s">
        <v>1</v>
      </c>
      <c r="F9" s="8">
        <v>93</v>
      </c>
      <c r="G9" s="151"/>
      <c r="H9" s="9">
        <f>F9*G9</f>
        <v>0</v>
      </c>
    </row>
    <row r="10" spans="1:8" ht="33.75" x14ac:dyDescent="0.25">
      <c r="B10" s="55" t="s">
        <v>69</v>
      </c>
      <c r="C10" s="44" t="s">
        <v>36</v>
      </c>
      <c r="D10" s="43" t="s">
        <v>113</v>
      </c>
      <c r="E10" s="7" t="s">
        <v>1</v>
      </c>
      <c r="F10" s="8">
        <f>F9</f>
        <v>93</v>
      </c>
      <c r="G10" s="151"/>
      <c r="H10" s="9">
        <f t="shared" ref="H10:H22" si="0">F10*G10</f>
        <v>0</v>
      </c>
    </row>
    <row r="11" spans="1:8" ht="24" x14ac:dyDescent="0.25">
      <c r="B11" s="55">
        <v>83117111</v>
      </c>
      <c r="C11" s="44" t="s">
        <v>123</v>
      </c>
      <c r="D11" s="43"/>
      <c r="E11" s="7" t="s">
        <v>122</v>
      </c>
      <c r="F11" s="8">
        <v>370</v>
      </c>
      <c r="G11" s="151"/>
      <c r="H11" s="9">
        <f t="shared" si="0"/>
        <v>0</v>
      </c>
    </row>
    <row r="12" spans="1:8" ht="36" x14ac:dyDescent="0.25">
      <c r="B12" s="55" t="s">
        <v>125</v>
      </c>
      <c r="C12" s="44" t="s">
        <v>124</v>
      </c>
      <c r="D12" s="43"/>
      <c r="E12" s="7" t="s">
        <v>122</v>
      </c>
      <c r="F12" s="8">
        <f>F11</f>
        <v>370</v>
      </c>
      <c r="G12" s="151"/>
      <c r="H12" s="9">
        <f t="shared" si="0"/>
        <v>0</v>
      </c>
    </row>
    <row r="13" spans="1:8" ht="24" x14ac:dyDescent="0.25">
      <c r="B13" s="5">
        <v>184102116</v>
      </c>
      <c r="C13" s="44" t="s">
        <v>117</v>
      </c>
      <c r="D13" s="43"/>
      <c r="E13" s="7" t="s">
        <v>1</v>
      </c>
      <c r="F13" s="8">
        <v>93</v>
      </c>
      <c r="G13" s="151"/>
      <c r="H13" s="9">
        <f t="shared" si="0"/>
        <v>0</v>
      </c>
    </row>
    <row r="14" spans="1:8" x14ac:dyDescent="0.25">
      <c r="B14" s="45">
        <v>184816111</v>
      </c>
      <c r="C14" s="44" t="s">
        <v>10</v>
      </c>
      <c r="D14" s="43"/>
      <c r="E14" s="7" t="s">
        <v>1</v>
      </c>
      <c r="F14" s="8">
        <f>F9</f>
        <v>93</v>
      </c>
      <c r="G14" s="151"/>
      <c r="H14" s="9">
        <f t="shared" si="0"/>
        <v>0</v>
      </c>
    </row>
    <row r="15" spans="1:8" ht="24" x14ac:dyDescent="0.25">
      <c r="B15" s="15">
        <v>184501141</v>
      </c>
      <c r="C15" s="44" t="s">
        <v>118</v>
      </c>
      <c r="D15" s="43" t="s">
        <v>129</v>
      </c>
      <c r="E15" s="7" t="s">
        <v>12</v>
      </c>
      <c r="F15" s="85">
        <f>0.5*F9</f>
        <v>46.5</v>
      </c>
      <c r="G15" s="152"/>
      <c r="H15" s="9">
        <f t="shared" si="0"/>
        <v>0</v>
      </c>
    </row>
    <row r="16" spans="1:8" ht="24" x14ac:dyDescent="0.25">
      <c r="B16" s="52">
        <v>184215133</v>
      </c>
      <c r="C16" s="44" t="s">
        <v>119</v>
      </c>
      <c r="D16" s="43" t="s">
        <v>11</v>
      </c>
      <c r="E16" s="7" t="s">
        <v>1</v>
      </c>
      <c r="F16" s="8">
        <f>F9</f>
        <v>93</v>
      </c>
      <c r="G16" s="151"/>
      <c r="H16" s="9">
        <f t="shared" si="0"/>
        <v>0</v>
      </c>
    </row>
    <row r="17" spans="2:8" ht="24" x14ac:dyDescent="0.25">
      <c r="B17" s="56">
        <v>184215413</v>
      </c>
      <c r="C17" s="44" t="s">
        <v>34</v>
      </c>
      <c r="D17" s="51"/>
      <c r="E17" s="7" t="s">
        <v>1</v>
      </c>
      <c r="F17" s="50">
        <f>F9</f>
        <v>93</v>
      </c>
      <c r="G17" s="151"/>
      <c r="H17" s="9">
        <f t="shared" si="0"/>
        <v>0</v>
      </c>
    </row>
    <row r="18" spans="2:8" ht="24" x14ac:dyDescent="0.25">
      <c r="B18" s="15">
        <v>184813121</v>
      </c>
      <c r="C18" s="104" t="s">
        <v>39</v>
      </c>
      <c r="D18" s="43"/>
      <c r="E18" s="7" t="s">
        <v>1</v>
      </c>
      <c r="F18" s="60">
        <v>93</v>
      </c>
      <c r="G18" s="151"/>
      <c r="H18" s="9">
        <f t="shared" si="0"/>
        <v>0</v>
      </c>
    </row>
    <row r="19" spans="2:8" ht="22.5" x14ac:dyDescent="0.25">
      <c r="B19" s="52">
        <v>184911421</v>
      </c>
      <c r="C19" s="49" t="s">
        <v>13</v>
      </c>
      <c r="D19" s="51" t="s">
        <v>38</v>
      </c>
      <c r="E19" s="11" t="s">
        <v>12</v>
      </c>
      <c r="F19" s="8">
        <f>1.44*F9</f>
        <v>133.91999999999999</v>
      </c>
      <c r="G19" s="151"/>
      <c r="H19" s="9">
        <f t="shared" si="0"/>
        <v>0</v>
      </c>
    </row>
    <row r="20" spans="2:8" x14ac:dyDescent="0.25">
      <c r="B20" s="44" t="s">
        <v>70</v>
      </c>
      <c r="C20" s="49" t="s">
        <v>33</v>
      </c>
      <c r="D20" s="51"/>
      <c r="E20" s="7" t="s">
        <v>1</v>
      </c>
      <c r="F20" s="47">
        <f>F9</f>
        <v>93</v>
      </c>
      <c r="G20" s="153"/>
      <c r="H20" s="9">
        <f t="shared" si="0"/>
        <v>0</v>
      </c>
    </row>
    <row r="21" spans="2:8" x14ac:dyDescent="0.25">
      <c r="B21" s="57">
        <v>185851121</v>
      </c>
      <c r="C21" s="46" t="s">
        <v>14</v>
      </c>
      <c r="D21" s="51" t="s">
        <v>49</v>
      </c>
      <c r="E21" s="7" t="s">
        <v>15</v>
      </c>
      <c r="F21" s="50">
        <f>0.12*F9</f>
        <v>11.16</v>
      </c>
      <c r="G21" s="151"/>
      <c r="H21" s="9">
        <f t="shared" si="0"/>
        <v>0</v>
      </c>
    </row>
    <row r="22" spans="2:8" x14ac:dyDescent="0.25">
      <c r="B22" s="52">
        <v>998231311</v>
      </c>
      <c r="C22" s="6" t="s">
        <v>71</v>
      </c>
      <c r="D22" s="43"/>
      <c r="E22" s="7" t="s">
        <v>72</v>
      </c>
      <c r="F22" s="8">
        <f>0.49*F9</f>
        <v>45.57</v>
      </c>
      <c r="G22" s="151"/>
      <c r="H22" s="9">
        <f t="shared" si="0"/>
        <v>0</v>
      </c>
    </row>
    <row r="23" spans="2:8" x14ac:dyDescent="0.25">
      <c r="B23" s="138" t="s">
        <v>16</v>
      </c>
      <c r="C23" s="139"/>
      <c r="D23" s="139"/>
      <c r="E23" s="139"/>
      <c r="F23" s="139"/>
      <c r="G23" s="140"/>
      <c r="H23" s="13">
        <f>SUM(H9:H22)</f>
        <v>0</v>
      </c>
    </row>
    <row r="24" spans="2:8" x14ac:dyDescent="0.25">
      <c r="B24" s="141" t="s">
        <v>17</v>
      </c>
      <c r="C24" s="141"/>
      <c r="D24" s="141"/>
      <c r="E24" s="141"/>
      <c r="F24" s="141"/>
      <c r="G24" s="141"/>
      <c r="H24" s="141"/>
    </row>
    <row r="25" spans="2:8" ht="24" x14ac:dyDescent="0.25">
      <c r="B25" s="14" t="s">
        <v>18</v>
      </c>
      <c r="C25" s="14" t="s">
        <v>19</v>
      </c>
      <c r="D25" s="3" t="s">
        <v>5</v>
      </c>
      <c r="E25" s="4" t="s">
        <v>6</v>
      </c>
      <c r="F25" s="2" t="s">
        <v>7</v>
      </c>
      <c r="G25" s="2" t="s">
        <v>8</v>
      </c>
      <c r="H25" s="2" t="s">
        <v>9</v>
      </c>
    </row>
    <row r="26" spans="2:8" ht="36" x14ac:dyDescent="0.25">
      <c r="B26" s="15" t="s">
        <v>73</v>
      </c>
      <c r="C26" s="16" t="s">
        <v>128</v>
      </c>
      <c r="D26" s="42" t="s">
        <v>111</v>
      </c>
      <c r="E26" s="17" t="s">
        <v>15</v>
      </c>
      <c r="F26" s="8">
        <f>0.3*F9</f>
        <v>27.9</v>
      </c>
      <c r="G26" s="151"/>
      <c r="H26" s="10">
        <f t="shared" ref="H26:H35" si="1">G26*F26</f>
        <v>0</v>
      </c>
    </row>
    <row r="27" spans="2:8" ht="24" x14ac:dyDescent="0.25">
      <c r="B27" s="55" t="s">
        <v>126</v>
      </c>
      <c r="C27" s="49" t="s">
        <v>127</v>
      </c>
      <c r="D27" s="43"/>
      <c r="E27" s="7" t="s">
        <v>122</v>
      </c>
      <c r="F27" s="8">
        <f>F12</f>
        <v>370</v>
      </c>
      <c r="G27" s="151"/>
      <c r="H27" s="10">
        <f t="shared" si="1"/>
        <v>0</v>
      </c>
    </row>
    <row r="28" spans="2:8" x14ac:dyDescent="0.25">
      <c r="B28" s="12" t="s">
        <v>40</v>
      </c>
      <c r="C28" s="15" t="s">
        <v>41</v>
      </c>
      <c r="D28" s="42" t="s">
        <v>112</v>
      </c>
      <c r="E28" s="11" t="s">
        <v>28</v>
      </c>
      <c r="F28" s="18">
        <f>0.3*F9</f>
        <v>27.9</v>
      </c>
      <c r="G28" s="151"/>
      <c r="H28" s="10">
        <f t="shared" si="1"/>
        <v>0</v>
      </c>
    </row>
    <row r="29" spans="2:8" x14ac:dyDescent="0.25">
      <c r="B29" s="12" t="s">
        <v>20</v>
      </c>
      <c r="C29" s="15" t="s">
        <v>44</v>
      </c>
      <c r="D29" s="42" t="s">
        <v>27</v>
      </c>
      <c r="E29" s="11" t="s">
        <v>21</v>
      </c>
      <c r="F29" s="18">
        <f>5*F9</f>
        <v>465</v>
      </c>
      <c r="G29" s="151"/>
      <c r="H29" s="10">
        <f t="shared" si="1"/>
        <v>0</v>
      </c>
    </row>
    <row r="30" spans="2:8" ht="22.5" x14ac:dyDescent="0.25">
      <c r="B30" s="15" t="s">
        <v>37</v>
      </c>
      <c r="C30" s="15" t="s">
        <v>45</v>
      </c>
      <c r="D30" s="42" t="s">
        <v>129</v>
      </c>
      <c r="E30" s="7" t="s">
        <v>1</v>
      </c>
      <c r="F30" s="8">
        <f>F9</f>
        <v>93</v>
      </c>
      <c r="G30" s="151"/>
      <c r="H30" s="10">
        <f t="shared" si="1"/>
        <v>0</v>
      </c>
    </row>
    <row r="31" spans="2:8" x14ac:dyDescent="0.25">
      <c r="B31" s="12" t="s">
        <v>22</v>
      </c>
      <c r="C31" s="49" t="s">
        <v>46</v>
      </c>
      <c r="D31" s="19"/>
      <c r="E31" s="7" t="s">
        <v>1</v>
      </c>
      <c r="F31" s="8">
        <f>3*F9</f>
        <v>279</v>
      </c>
      <c r="G31" s="151"/>
      <c r="H31" s="10">
        <f t="shared" si="1"/>
        <v>0</v>
      </c>
    </row>
    <row r="32" spans="2:8" ht="33.75" x14ac:dyDescent="0.25">
      <c r="B32" s="12" t="s">
        <v>22</v>
      </c>
      <c r="C32" s="49" t="s">
        <v>130</v>
      </c>
      <c r="D32" s="51" t="s">
        <v>76</v>
      </c>
      <c r="E32" s="20" t="s">
        <v>0</v>
      </c>
      <c r="F32" s="8">
        <f>F9</f>
        <v>93</v>
      </c>
      <c r="G32" s="151"/>
      <c r="H32" s="10">
        <f t="shared" si="1"/>
        <v>0</v>
      </c>
    </row>
    <row r="33" spans="2:8" x14ac:dyDescent="0.25">
      <c r="B33" s="61" t="s">
        <v>47</v>
      </c>
      <c r="C33" s="61" t="s">
        <v>74</v>
      </c>
      <c r="D33" s="43"/>
      <c r="E33" s="7" t="s">
        <v>1</v>
      </c>
      <c r="F33" s="8">
        <f>F9</f>
        <v>93</v>
      </c>
      <c r="G33" s="151"/>
      <c r="H33" s="10">
        <f t="shared" si="1"/>
        <v>0</v>
      </c>
    </row>
    <row r="34" spans="2:8" ht="33.75" x14ac:dyDescent="0.25">
      <c r="B34" s="15" t="s">
        <v>75</v>
      </c>
      <c r="C34" s="15" t="s">
        <v>23</v>
      </c>
      <c r="D34" s="42" t="s">
        <v>48</v>
      </c>
      <c r="E34" s="11" t="s">
        <v>15</v>
      </c>
      <c r="F34" s="18">
        <f>0.144*F9</f>
        <v>13.391999999999999</v>
      </c>
      <c r="G34" s="151"/>
      <c r="H34" s="10">
        <f t="shared" si="1"/>
        <v>0</v>
      </c>
    </row>
    <row r="35" spans="2:8" x14ac:dyDescent="0.25">
      <c r="B35" s="61" t="s">
        <v>24</v>
      </c>
      <c r="C35" s="15" t="s">
        <v>25</v>
      </c>
      <c r="D35" s="51" t="s">
        <v>49</v>
      </c>
      <c r="E35" s="11" t="s">
        <v>15</v>
      </c>
      <c r="F35" s="18">
        <f>F21</f>
        <v>11.16</v>
      </c>
      <c r="G35" s="151"/>
      <c r="H35" s="10">
        <f t="shared" si="1"/>
        <v>0</v>
      </c>
    </row>
    <row r="36" spans="2:8" x14ac:dyDescent="0.25">
      <c r="B36" s="12" t="s">
        <v>42</v>
      </c>
      <c r="C36" s="15" t="s">
        <v>43</v>
      </c>
      <c r="D36" s="51"/>
      <c r="E36" s="11"/>
      <c r="F36" s="18"/>
      <c r="G36" s="8"/>
      <c r="H36" s="10"/>
    </row>
    <row r="37" spans="2:8" ht="15.75" thickBot="1" x14ac:dyDescent="0.3">
      <c r="B37" s="142" t="s">
        <v>26</v>
      </c>
      <c r="C37" s="143"/>
      <c r="D37" s="143"/>
      <c r="E37" s="143"/>
      <c r="F37" s="143"/>
      <c r="G37" s="144"/>
      <c r="H37" s="21">
        <f>SUM(H26:H36)</f>
        <v>0</v>
      </c>
    </row>
    <row r="38" spans="2:8" ht="15.75" thickBot="1" x14ac:dyDescent="0.3">
      <c r="B38" s="123" t="s">
        <v>50</v>
      </c>
      <c r="C38" s="124"/>
      <c r="D38" s="124"/>
      <c r="E38" s="124"/>
      <c r="F38" s="124"/>
      <c r="G38" s="145"/>
      <c r="H38" s="22">
        <f>H37+H23</f>
        <v>0</v>
      </c>
    </row>
    <row r="39" spans="2:8" x14ac:dyDescent="0.25">
      <c r="B39" s="39"/>
      <c r="C39" s="39"/>
      <c r="D39" s="39"/>
      <c r="E39" s="39"/>
      <c r="F39" s="39"/>
      <c r="G39" s="39"/>
      <c r="H39" s="40"/>
    </row>
    <row r="40" spans="2:8" x14ac:dyDescent="0.25">
      <c r="B40" s="146" t="s">
        <v>29</v>
      </c>
      <c r="C40" s="146"/>
      <c r="D40" s="146"/>
      <c r="E40" s="146"/>
      <c r="F40" s="146"/>
      <c r="G40" s="146"/>
      <c r="H40" s="146"/>
    </row>
    <row r="41" spans="2:8" ht="24" x14ac:dyDescent="0.25">
      <c r="B41" s="24" t="s">
        <v>30</v>
      </c>
      <c r="C41" s="24" t="s">
        <v>57</v>
      </c>
      <c r="D41" s="25" t="s">
        <v>19</v>
      </c>
      <c r="E41" s="24" t="s">
        <v>6</v>
      </c>
      <c r="F41" s="26" t="s">
        <v>7</v>
      </c>
      <c r="G41" s="26" t="s">
        <v>8</v>
      </c>
      <c r="H41" s="26" t="s">
        <v>9</v>
      </c>
    </row>
    <row r="42" spans="2:8" ht="22.5" x14ac:dyDescent="0.25">
      <c r="B42" s="105" t="s">
        <v>51</v>
      </c>
      <c r="C42" s="106" t="s">
        <v>56</v>
      </c>
      <c r="D42" s="107" t="s">
        <v>52</v>
      </c>
      <c r="E42" s="108" t="s">
        <v>1</v>
      </c>
      <c r="F42" s="109">
        <v>9</v>
      </c>
      <c r="G42" s="154"/>
      <c r="H42" s="110">
        <f>F42*G42</f>
        <v>0</v>
      </c>
    </row>
    <row r="43" spans="2:8" ht="22.5" x14ac:dyDescent="0.25">
      <c r="B43" s="105" t="s">
        <v>53</v>
      </c>
      <c r="C43" s="106" t="s">
        <v>58</v>
      </c>
      <c r="D43" s="107" t="s">
        <v>52</v>
      </c>
      <c r="E43" s="108" t="s">
        <v>1</v>
      </c>
      <c r="F43" s="109">
        <v>4</v>
      </c>
      <c r="G43" s="154"/>
      <c r="H43" s="110">
        <f t="shared" ref="H43:H45" si="2">F43*G43</f>
        <v>0</v>
      </c>
    </row>
    <row r="44" spans="2:8" ht="22.5" x14ac:dyDescent="0.25">
      <c r="B44" s="105" t="s">
        <v>54</v>
      </c>
      <c r="C44" s="106" t="s">
        <v>59</v>
      </c>
      <c r="D44" s="107" t="s">
        <v>52</v>
      </c>
      <c r="E44" s="108" t="s">
        <v>1</v>
      </c>
      <c r="F44" s="109">
        <v>2</v>
      </c>
      <c r="G44" s="154"/>
      <c r="H44" s="110">
        <f t="shared" ref="H44" si="3">F44*G44</f>
        <v>0</v>
      </c>
    </row>
    <row r="45" spans="2:8" ht="22.5" x14ac:dyDescent="0.25">
      <c r="B45" s="105" t="s">
        <v>55</v>
      </c>
      <c r="C45" s="106" t="s">
        <v>60</v>
      </c>
      <c r="D45" s="107" t="s">
        <v>52</v>
      </c>
      <c r="E45" s="108" t="s">
        <v>1</v>
      </c>
      <c r="F45" s="109">
        <v>78</v>
      </c>
      <c r="G45" s="154"/>
      <c r="H45" s="110">
        <f t="shared" si="2"/>
        <v>0</v>
      </c>
    </row>
    <row r="46" spans="2:8" x14ac:dyDescent="0.25">
      <c r="B46" s="100"/>
      <c r="C46" s="101"/>
      <c r="D46" s="102"/>
      <c r="E46" s="103"/>
      <c r="F46" s="27"/>
      <c r="G46" s="54"/>
      <c r="H46" s="28"/>
    </row>
    <row r="47" spans="2:8" x14ac:dyDescent="0.25">
      <c r="B47" s="147" t="s">
        <v>35</v>
      </c>
      <c r="C47" s="148"/>
      <c r="D47" s="148"/>
      <c r="E47" s="149"/>
      <c r="F47" s="29">
        <f>SUM(F42:F45)</f>
        <v>93</v>
      </c>
      <c r="G47" s="30"/>
      <c r="H47" s="31"/>
    </row>
    <row r="48" spans="2:8" x14ac:dyDescent="0.25">
      <c r="B48" s="131" t="s">
        <v>31</v>
      </c>
      <c r="C48" s="132"/>
      <c r="D48" s="132"/>
      <c r="E48" s="132"/>
      <c r="F48" s="132"/>
      <c r="G48" s="133"/>
      <c r="H48" s="32">
        <f>SUM(H42:H45)</f>
        <v>0</v>
      </c>
    </row>
    <row r="49" spans="1:8" ht="15.75" thickBot="1" x14ac:dyDescent="0.3">
      <c r="B49" s="114" t="s">
        <v>132</v>
      </c>
      <c r="C49" s="115"/>
      <c r="D49" s="115"/>
      <c r="E49" s="115"/>
      <c r="F49" s="116"/>
      <c r="G49" s="33"/>
      <c r="H49" s="32">
        <f>0.5*H48</f>
        <v>0</v>
      </c>
    </row>
    <row r="50" spans="1:8" ht="15.75" thickBot="1" x14ac:dyDescent="0.3">
      <c r="B50" s="117" t="s">
        <v>32</v>
      </c>
      <c r="C50" s="118"/>
      <c r="D50" s="118"/>
      <c r="E50" s="118"/>
      <c r="F50" s="118"/>
      <c r="G50" s="118"/>
      <c r="H50" s="34">
        <f>H49+H48</f>
        <v>0</v>
      </c>
    </row>
    <row r="51" spans="1:8" ht="15.75" thickBot="1" x14ac:dyDescent="0.3">
      <c r="B51" s="39"/>
      <c r="C51" s="39"/>
      <c r="D51" s="39"/>
      <c r="E51" s="39"/>
      <c r="F51" s="39"/>
      <c r="G51" s="39"/>
      <c r="H51" s="40"/>
    </row>
    <row r="52" spans="1:8" ht="16.5" thickTop="1" thickBot="1" x14ac:dyDescent="0.3">
      <c r="B52" s="35"/>
      <c r="C52" s="35"/>
      <c r="D52" s="36"/>
      <c r="E52" s="36"/>
      <c r="F52" s="37"/>
      <c r="G52" s="35"/>
      <c r="H52" s="38"/>
    </row>
    <row r="53" spans="1:8" ht="18.75" customHeight="1" thickBot="1" x14ac:dyDescent="0.3">
      <c r="B53" s="74" t="s">
        <v>108</v>
      </c>
      <c r="C53" s="75"/>
      <c r="D53" s="75"/>
      <c r="E53" s="75"/>
      <c r="F53" s="75"/>
      <c r="G53" s="75"/>
      <c r="H53" s="76">
        <f>H50+H38</f>
        <v>0</v>
      </c>
    </row>
    <row r="54" spans="1:8" ht="19.5" customHeight="1" x14ac:dyDescent="0.25">
      <c r="B54" s="1"/>
    </row>
    <row r="55" spans="1:8" s="41" customFormat="1" ht="18.75" customHeight="1" x14ac:dyDescent="0.2">
      <c r="A55" s="98"/>
      <c r="B55" s="89" t="s">
        <v>109</v>
      </c>
      <c r="C55" s="90"/>
      <c r="D55" s="91"/>
      <c r="E55" s="90"/>
      <c r="F55" s="92"/>
      <c r="G55" s="92"/>
      <c r="H55" s="93"/>
    </row>
    <row r="56" spans="1:8" ht="15.75" thickBot="1" x14ac:dyDescent="0.3"/>
    <row r="57" spans="1:8" x14ac:dyDescent="0.25">
      <c r="B57" s="119" t="s">
        <v>115</v>
      </c>
      <c r="C57" s="120"/>
      <c r="D57" s="120"/>
      <c r="E57" s="120"/>
      <c r="F57" s="120"/>
      <c r="G57" s="120"/>
      <c r="H57" s="121"/>
    </row>
    <row r="58" spans="1:8" ht="24" x14ac:dyDescent="0.25">
      <c r="B58" s="2" t="s">
        <v>3</v>
      </c>
      <c r="C58" s="2" t="s">
        <v>4</v>
      </c>
      <c r="D58" s="3" t="s">
        <v>5</v>
      </c>
      <c r="E58" s="4" t="s">
        <v>6</v>
      </c>
      <c r="F58" s="2" t="s">
        <v>7</v>
      </c>
      <c r="G58" s="2" t="s">
        <v>8</v>
      </c>
      <c r="H58" s="2" t="s">
        <v>9</v>
      </c>
    </row>
    <row r="59" spans="1:8" x14ac:dyDescent="0.25">
      <c r="B59" s="122" t="s">
        <v>61</v>
      </c>
      <c r="C59" s="122"/>
      <c r="D59" s="70"/>
      <c r="E59" s="66"/>
      <c r="F59" s="86">
        <v>93</v>
      </c>
      <c r="G59" s="67"/>
      <c r="H59" s="67"/>
    </row>
    <row r="60" spans="1:8" ht="36" x14ac:dyDescent="0.25">
      <c r="B60" s="15">
        <v>185804312</v>
      </c>
      <c r="C60" s="15" t="s">
        <v>95</v>
      </c>
      <c r="D60" s="42" t="s">
        <v>102</v>
      </c>
      <c r="E60" s="11" t="s">
        <v>15</v>
      </c>
      <c r="F60" s="11">
        <f>(0.09*15)*F59</f>
        <v>125.54999999999998</v>
      </c>
      <c r="G60" s="151"/>
      <c r="H60" s="73">
        <f>G60*F60</f>
        <v>0</v>
      </c>
    </row>
    <row r="61" spans="1:8" ht="22.5" x14ac:dyDescent="0.25">
      <c r="B61" s="15">
        <v>185851121</v>
      </c>
      <c r="C61" s="15" t="s">
        <v>62</v>
      </c>
      <c r="D61" s="42" t="s">
        <v>102</v>
      </c>
      <c r="E61" s="11" t="s">
        <v>15</v>
      </c>
      <c r="F61" s="11">
        <f>F60</f>
        <v>125.54999999999998</v>
      </c>
      <c r="G61" s="151"/>
      <c r="H61" s="73">
        <f t="shared" ref="H61:H89" si="4">G61*F61</f>
        <v>0</v>
      </c>
    </row>
    <row r="62" spans="1:8" ht="22.5" x14ac:dyDescent="0.25">
      <c r="B62" s="61" t="s">
        <v>67</v>
      </c>
      <c r="C62" s="61" t="s">
        <v>63</v>
      </c>
      <c r="D62" s="42" t="s">
        <v>102</v>
      </c>
      <c r="E62" s="11" t="s">
        <v>15</v>
      </c>
      <c r="F62" s="11">
        <f>F61</f>
        <v>125.54999999999998</v>
      </c>
      <c r="G62" s="152"/>
      <c r="H62" s="73">
        <f t="shared" si="4"/>
        <v>0</v>
      </c>
    </row>
    <row r="63" spans="1:8" ht="24" x14ac:dyDescent="0.25">
      <c r="B63" s="15">
        <v>185804213</v>
      </c>
      <c r="C63" s="104" t="s">
        <v>120</v>
      </c>
      <c r="D63" s="42" t="s">
        <v>94</v>
      </c>
      <c r="E63" s="11" t="s">
        <v>12</v>
      </c>
      <c r="F63" s="11">
        <f>1.44*F59</f>
        <v>133.91999999999999</v>
      </c>
      <c r="G63" s="151"/>
      <c r="H63" s="73">
        <f t="shared" si="4"/>
        <v>0</v>
      </c>
    </row>
    <row r="64" spans="1:8" x14ac:dyDescent="0.25">
      <c r="B64" s="15" t="s">
        <v>79</v>
      </c>
      <c r="C64" s="15" t="s">
        <v>80</v>
      </c>
      <c r="D64" s="15"/>
      <c r="E64" s="11" t="s">
        <v>1</v>
      </c>
      <c r="F64" s="11">
        <f>F59</f>
        <v>93</v>
      </c>
      <c r="G64" s="151"/>
      <c r="H64" s="73">
        <f t="shared" si="4"/>
        <v>0</v>
      </c>
    </row>
    <row r="65" spans="2:8" ht="24" x14ac:dyDescent="0.25">
      <c r="B65" s="61" t="s">
        <v>82</v>
      </c>
      <c r="C65" s="68" t="s">
        <v>81</v>
      </c>
      <c r="D65" s="43"/>
      <c r="E65" s="7" t="s">
        <v>1</v>
      </c>
      <c r="F65" s="48">
        <v>93</v>
      </c>
      <c r="G65" s="155"/>
      <c r="H65" s="73">
        <f t="shared" si="4"/>
        <v>0</v>
      </c>
    </row>
    <row r="66" spans="2:8" ht="36" x14ac:dyDescent="0.25">
      <c r="B66" s="61" t="s">
        <v>67</v>
      </c>
      <c r="C66" s="68" t="s">
        <v>96</v>
      </c>
      <c r="D66" s="42" t="s">
        <v>83</v>
      </c>
      <c r="E66" s="48" t="s">
        <v>28</v>
      </c>
      <c r="F66" s="48">
        <f>0.06*F65</f>
        <v>5.58</v>
      </c>
      <c r="G66" s="155"/>
      <c r="H66" s="73">
        <f t="shared" si="4"/>
        <v>0</v>
      </c>
    </row>
    <row r="67" spans="2:8" x14ac:dyDescent="0.25">
      <c r="B67" s="122" t="s">
        <v>64</v>
      </c>
      <c r="C67" s="122"/>
      <c r="D67" s="70"/>
      <c r="E67" s="48"/>
      <c r="F67" s="48"/>
      <c r="G67" s="60"/>
      <c r="H67" s="73"/>
    </row>
    <row r="68" spans="2:8" ht="24" x14ac:dyDescent="0.25">
      <c r="B68" s="15">
        <v>185804312</v>
      </c>
      <c r="C68" s="15" t="s">
        <v>97</v>
      </c>
      <c r="D68" s="42" t="s">
        <v>77</v>
      </c>
      <c r="E68" s="11" t="s">
        <v>15</v>
      </c>
      <c r="F68" s="11">
        <f>(0.08*15)*F59</f>
        <v>111.6</v>
      </c>
      <c r="G68" s="151"/>
      <c r="H68" s="73">
        <f t="shared" si="4"/>
        <v>0</v>
      </c>
    </row>
    <row r="69" spans="2:8" ht="22.5" x14ac:dyDescent="0.25">
      <c r="B69" s="15">
        <v>185851121</v>
      </c>
      <c r="C69" s="15" t="s">
        <v>62</v>
      </c>
      <c r="D69" s="42" t="s">
        <v>77</v>
      </c>
      <c r="E69" s="11" t="s">
        <v>15</v>
      </c>
      <c r="F69" s="11">
        <f>F68</f>
        <v>111.6</v>
      </c>
      <c r="G69" s="151"/>
      <c r="H69" s="73">
        <f t="shared" si="4"/>
        <v>0</v>
      </c>
    </row>
    <row r="70" spans="2:8" ht="22.5" x14ac:dyDescent="0.25">
      <c r="B70" s="61" t="s">
        <v>67</v>
      </c>
      <c r="C70" s="61" t="s">
        <v>63</v>
      </c>
      <c r="D70" s="42" t="s">
        <v>77</v>
      </c>
      <c r="E70" s="11" t="s">
        <v>15</v>
      </c>
      <c r="F70" s="11">
        <f>F69</f>
        <v>111.6</v>
      </c>
      <c r="G70" s="152"/>
      <c r="H70" s="73">
        <f t="shared" si="4"/>
        <v>0</v>
      </c>
    </row>
    <row r="71" spans="2:8" ht="24" x14ac:dyDescent="0.25">
      <c r="B71" s="15">
        <v>185804213</v>
      </c>
      <c r="C71" s="104" t="s">
        <v>120</v>
      </c>
      <c r="D71" s="42" t="s">
        <v>94</v>
      </c>
      <c r="E71" s="11" t="s">
        <v>12</v>
      </c>
      <c r="F71" s="11">
        <f>1.44*F59</f>
        <v>133.91999999999999</v>
      </c>
      <c r="G71" s="151"/>
      <c r="H71" s="73">
        <f t="shared" si="4"/>
        <v>0</v>
      </c>
    </row>
    <row r="72" spans="2:8" ht="45" x14ac:dyDescent="0.25">
      <c r="B72" s="5" t="s">
        <v>68</v>
      </c>
      <c r="C72" s="49" t="s">
        <v>13</v>
      </c>
      <c r="D72" s="42" t="s">
        <v>99</v>
      </c>
      <c r="E72" s="11" t="s">
        <v>12</v>
      </c>
      <c r="F72" s="50">
        <f>(1.44*0.3)*F59</f>
        <v>40.176000000000002</v>
      </c>
      <c r="G72" s="151"/>
      <c r="H72" s="10">
        <f t="shared" si="4"/>
        <v>0</v>
      </c>
    </row>
    <row r="73" spans="2:8" ht="24" x14ac:dyDescent="0.25">
      <c r="B73" s="15" t="s">
        <v>75</v>
      </c>
      <c r="C73" s="15" t="s">
        <v>23</v>
      </c>
      <c r="D73" s="84"/>
      <c r="E73" s="11" t="s">
        <v>15</v>
      </c>
      <c r="F73" s="18">
        <f>0.1*F72</f>
        <v>4.0176000000000007</v>
      </c>
      <c r="G73" s="151"/>
      <c r="H73" s="10">
        <f t="shared" si="4"/>
        <v>0</v>
      </c>
    </row>
    <row r="74" spans="2:8" x14ac:dyDescent="0.25">
      <c r="B74" s="15" t="s">
        <v>79</v>
      </c>
      <c r="C74" s="15" t="s">
        <v>80</v>
      </c>
      <c r="D74" s="15"/>
      <c r="E74" s="11" t="s">
        <v>1</v>
      </c>
      <c r="F74" s="11">
        <f>F59</f>
        <v>93</v>
      </c>
      <c r="G74" s="151"/>
      <c r="H74" s="73">
        <f t="shared" si="4"/>
        <v>0</v>
      </c>
    </row>
    <row r="75" spans="2:8" ht="33.75" x14ac:dyDescent="0.25">
      <c r="B75" s="15">
        <v>184911111</v>
      </c>
      <c r="C75" s="15" t="s">
        <v>84</v>
      </c>
      <c r="D75" s="42" t="s">
        <v>100</v>
      </c>
      <c r="E75" s="11" t="s">
        <v>1</v>
      </c>
      <c r="F75" s="11">
        <f>0.15*F59</f>
        <v>13.95</v>
      </c>
      <c r="G75" s="151"/>
      <c r="H75" s="73">
        <f t="shared" si="4"/>
        <v>0</v>
      </c>
    </row>
    <row r="76" spans="2:8" ht="24" x14ac:dyDescent="0.25">
      <c r="B76" s="61" t="s">
        <v>82</v>
      </c>
      <c r="C76" s="68" t="s">
        <v>81</v>
      </c>
      <c r="D76" s="43"/>
      <c r="E76" s="7" t="s">
        <v>1</v>
      </c>
      <c r="F76" s="48">
        <f>F59</f>
        <v>93</v>
      </c>
      <c r="G76" s="155"/>
      <c r="H76" s="73">
        <f t="shared" si="4"/>
        <v>0</v>
      </c>
    </row>
    <row r="77" spans="2:8" ht="36" x14ac:dyDescent="0.25">
      <c r="B77" s="61" t="s">
        <v>67</v>
      </c>
      <c r="C77" s="68" t="s">
        <v>96</v>
      </c>
      <c r="D77" s="42" t="s">
        <v>83</v>
      </c>
      <c r="E77" s="48" t="s">
        <v>28</v>
      </c>
      <c r="F77" s="48">
        <f>0.06*F76</f>
        <v>5.58</v>
      </c>
      <c r="G77" s="155"/>
      <c r="H77" s="73">
        <f t="shared" si="4"/>
        <v>0</v>
      </c>
    </row>
    <row r="78" spans="2:8" x14ac:dyDescent="0.25">
      <c r="B78" s="122" t="s">
        <v>65</v>
      </c>
      <c r="C78" s="122"/>
      <c r="D78" s="70"/>
      <c r="E78" s="48"/>
      <c r="F78" s="48"/>
      <c r="G78" s="60"/>
      <c r="H78" s="73">
        <f t="shared" si="4"/>
        <v>0</v>
      </c>
    </row>
    <row r="79" spans="2:8" ht="24" x14ac:dyDescent="0.25">
      <c r="B79" s="15">
        <v>185804312</v>
      </c>
      <c r="C79" s="15" t="s">
        <v>97</v>
      </c>
      <c r="D79" s="42" t="s">
        <v>101</v>
      </c>
      <c r="E79" s="11" t="s">
        <v>15</v>
      </c>
      <c r="F79" s="11">
        <f>(0.08*13)*F59</f>
        <v>96.72</v>
      </c>
      <c r="G79" s="151"/>
      <c r="H79" s="73">
        <f t="shared" si="4"/>
        <v>0</v>
      </c>
    </row>
    <row r="80" spans="2:8" ht="22.5" x14ac:dyDescent="0.25">
      <c r="B80" s="15">
        <v>185851121</v>
      </c>
      <c r="C80" s="15" t="s">
        <v>62</v>
      </c>
      <c r="D80" s="42" t="s">
        <v>101</v>
      </c>
      <c r="E80" s="11" t="s">
        <v>15</v>
      </c>
      <c r="F80" s="11">
        <f>F79</f>
        <v>96.72</v>
      </c>
      <c r="G80" s="151"/>
      <c r="H80" s="73">
        <f t="shared" si="4"/>
        <v>0</v>
      </c>
    </row>
    <row r="81" spans="1:8" ht="22.5" x14ac:dyDescent="0.25">
      <c r="B81" s="61" t="s">
        <v>67</v>
      </c>
      <c r="C81" s="61" t="s">
        <v>63</v>
      </c>
      <c r="D81" s="42" t="s">
        <v>101</v>
      </c>
      <c r="E81" s="11" t="s">
        <v>15</v>
      </c>
      <c r="F81" s="11">
        <f>F80</f>
        <v>96.72</v>
      </c>
      <c r="G81" s="152"/>
      <c r="H81" s="73">
        <f t="shared" si="4"/>
        <v>0</v>
      </c>
    </row>
    <row r="82" spans="1:8" ht="24" x14ac:dyDescent="0.25">
      <c r="B82" s="15">
        <v>185804213</v>
      </c>
      <c r="C82" s="104" t="s">
        <v>120</v>
      </c>
      <c r="D82" s="42" t="s">
        <v>94</v>
      </c>
      <c r="E82" s="11" t="s">
        <v>12</v>
      </c>
      <c r="F82" s="11">
        <f>1.44*F59</f>
        <v>133.91999999999999</v>
      </c>
      <c r="G82" s="151"/>
      <c r="H82" s="73">
        <f t="shared" si="4"/>
        <v>0</v>
      </c>
    </row>
    <row r="83" spans="1:8" x14ac:dyDescent="0.25">
      <c r="B83" s="45">
        <v>184816111</v>
      </c>
      <c r="C83" s="6" t="s">
        <v>10</v>
      </c>
      <c r="D83" s="43"/>
      <c r="E83" s="7" t="s">
        <v>1</v>
      </c>
      <c r="F83" s="8">
        <f>F59</f>
        <v>93</v>
      </c>
      <c r="G83" s="151"/>
      <c r="H83" s="73">
        <f t="shared" si="4"/>
        <v>0</v>
      </c>
    </row>
    <row r="84" spans="1:8" x14ac:dyDescent="0.25">
      <c r="B84" s="12" t="s">
        <v>20</v>
      </c>
      <c r="C84" s="15" t="s">
        <v>44</v>
      </c>
      <c r="D84" s="42" t="s">
        <v>27</v>
      </c>
      <c r="E84" s="11" t="s">
        <v>21</v>
      </c>
      <c r="F84" s="18">
        <f>5*F59</f>
        <v>465</v>
      </c>
      <c r="G84" s="151"/>
      <c r="H84" s="73">
        <f t="shared" si="4"/>
        <v>0</v>
      </c>
    </row>
    <row r="85" spans="1:8" ht="45" x14ac:dyDescent="0.25">
      <c r="B85" s="5" t="s">
        <v>68</v>
      </c>
      <c r="C85" s="49" t="s">
        <v>13</v>
      </c>
      <c r="D85" s="42" t="s">
        <v>99</v>
      </c>
      <c r="E85" s="11" t="s">
        <v>12</v>
      </c>
      <c r="F85" s="50">
        <f>(1.44*0.3)*F59</f>
        <v>40.176000000000002</v>
      </c>
      <c r="G85" s="151"/>
      <c r="H85" s="10">
        <f t="shared" si="4"/>
        <v>0</v>
      </c>
    </row>
    <row r="86" spans="1:8" ht="24" x14ac:dyDescent="0.25">
      <c r="B86" s="15" t="s">
        <v>75</v>
      </c>
      <c r="C86" s="15" t="s">
        <v>23</v>
      </c>
      <c r="D86" s="84"/>
      <c r="E86" s="11" t="s">
        <v>15</v>
      </c>
      <c r="F86" s="18">
        <f>0.1*F85</f>
        <v>4.0176000000000007</v>
      </c>
      <c r="G86" s="151"/>
      <c r="H86" s="10">
        <f t="shared" si="4"/>
        <v>0</v>
      </c>
    </row>
    <row r="87" spans="1:8" x14ac:dyDescent="0.25">
      <c r="B87" s="15" t="s">
        <v>79</v>
      </c>
      <c r="C87" s="15" t="s">
        <v>80</v>
      </c>
      <c r="D87" s="15"/>
      <c r="E87" s="11" t="s">
        <v>1</v>
      </c>
      <c r="F87" s="11">
        <f>F59</f>
        <v>93</v>
      </c>
      <c r="G87" s="151"/>
      <c r="H87" s="73">
        <f t="shared" si="4"/>
        <v>0</v>
      </c>
    </row>
    <row r="88" spans="1:8" ht="24" x14ac:dyDescent="0.25">
      <c r="B88" s="61" t="s">
        <v>82</v>
      </c>
      <c r="C88" s="68" t="s">
        <v>81</v>
      </c>
      <c r="D88" s="43"/>
      <c r="E88" s="7" t="s">
        <v>1</v>
      </c>
      <c r="F88" s="48">
        <f>F59</f>
        <v>93</v>
      </c>
      <c r="G88" s="155"/>
      <c r="H88" s="73">
        <f t="shared" si="4"/>
        <v>0</v>
      </c>
    </row>
    <row r="89" spans="1:8" ht="36" x14ac:dyDescent="0.25">
      <c r="B89" s="61" t="s">
        <v>67</v>
      </c>
      <c r="C89" s="68" t="s">
        <v>96</v>
      </c>
      <c r="D89" s="42" t="s">
        <v>83</v>
      </c>
      <c r="E89" s="48" t="s">
        <v>28</v>
      </c>
      <c r="F89" s="48">
        <f>0.06*F88</f>
        <v>5.58</v>
      </c>
      <c r="G89" s="155"/>
      <c r="H89" s="73">
        <f t="shared" si="4"/>
        <v>0</v>
      </c>
    </row>
    <row r="90" spans="1:8" x14ac:dyDescent="0.25">
      <c r="A90" s="99"/>
      <c r="B90" s="122" t="s">
        <v>85</v>
      </c>
      <c r="C90" s="122"/>
      <c r="D90" s="42"/>
      <c r="E90" s="48"/>
      <c r="F90" s="48"/>
      <c r="G90" s="69"/>
      <c r="H90" s="73"/>
    </row>
    <row r="91" spans="1:8" ht="24" x14ac:dyDescent="0.25">
      <c r="B91" s="15">
        <v>185804312</v>
      </c>
      <c r="C91" s="15" t="s">
        <v>97</v>
      </c>
      <c r="D91" s="42" t="s">
        <v>86</v>
      </c>
      <c r="E91" s="11" t="s">
        <v>15</v>
      </c>
      <c r="F91" s="11">
        <f>(0.08*9)*F59</f>
        <v>66.959999999999994</v>
      </c>
      <c r="G91" s="151"/>
      <c r="H91" s="73">
        <f t="shared" ref="H91:H99" si="5">G91*F91</f>
        <v>0</v>
      </c>
    </row>
    <row r="92" spans="1:8" ht="22.5" x14ac:dyDescent="0.25">
      <c r="B92" s="15">
        <v>185851121</v>
      </c>
      <c r="C92" s="15" t="s">
        <v>62</v>
      </c>
      <c r="D92" s="42" t="s">
        <v>86</v>
      </c>
      <c r="E92" s="11" t="s">
        <v>15</v>
      </c>
      <c r="F92" s="11">
        <f>F91</f>
        <v>66.959999999999994</v>
      </c>
      <c r="G92" s="151"/>
      <c r="H92" s="73">
        <f t="shared" si="5"/>
        <v>0</v>
      </c>
    </row>
    <row r="93" spans="1:8" ht="22.5" x14ac:dyDescent="0.25">
      <c r="B93" s="61" t="s">
        <v>67</v>
      </c>
      <c r="C93" s="61" t="s">
        <v>63</v>
      </c>
      <c r="D93" s="42" t="s">
        <v>86</v>
      </c>
      <c r="E93" s="11" t="s">
        <v>15</v>
      </c>
      <c r="F93" s="11">
        <f>F92</f>
        <v>66.959999999999994</v>
      </c>
      <c r="G93" s="152"/>
      <c r="H93" s="73">
        <f t="shared" si="5"/>
        <v>0</v>
      </c>
    </row>
    <row r="94" spans="1:8" ht="24" x14ac:dyDescent="0.25">
      <c r="B94" s="15">
        <v>185804213</v>
      </c>
      <c r="C94" s="104" t="s">
        <v>120</v>
      </c>
      <c r="D94" s="42" t="s">
        <v>78</v>
      </c>
      <c r="E94" s="11" t="s">
        <v>12</v>
      </c>
      <c r="F94" s="11">
        <f>1.44*F59</f>
        <v>133.91999999999999</v>
      </c>
      <c r="G94" s="151"/>
      <c r="H94" s="73">
        <f t="shared" si="5"/>
        <v>0</v>
      </c>
    </row>
    <row r="95" spans="1:8" ht="45" x14ac:dyDescent="0.25">
      <c r="B95" s="5" t="s">
        <v>68</v>
      </c>
      <c r="C95" s="49" t="s">
        <v>13</v>
      </c>
      <c r="D95" s="42" t="s">
        <v>99</v>
      </c>
      <c r="E95" s="11" t="s">
        <v>12</v>
      </c>
      <c r="F95" s="50">
        <f>(1.44*0.3)*F59</f>
        <v>40.176000000000002</v>
      </c>
      <c r="G95" s="151"/>
      <c r="H95" s="10">
        <f t="shared" si="5"/>
        <v>0</v>
      </c>
    </row>
    <row r="96" spans="1:8" ht="24" x14ac:dyDescent="0.25">
      <c r="B96" s="15" t="s">
        <v>75</v>
      </c>
      <c r="C96" s="15" t="s">
        <v>23</v>
      </c>
      <c r="D96" s="84"/>
      <c r="E96" s="11" t="s">
        <v>15</v>
      </c>
      <c r="F96" s="18">
        <f>0.1*F95</f>
        <v>4.0176000000000007</v>
      </c>
      <c r="G96" s="151"/>
      <c r="H96" s="10">
        <f t="shared" si="5"/>
        <v>0</v>
      </c>
    </row>
    <row r="97" spans="1:10" x14ac:dyDescent="0.25">
      <c r="B97" s="15" t="s">
        <v>79</v>
      </c>
      <c r="C97" s="15" t="s">
        <v>80</v>
      </c>
      <c r="D97" s="15"/>
      <c r="E97" s="11" t="s">
        <v>1</v>
      </c>
      <c r="F97" s="11">
        <f>F59</f>
        <v>93</v>
      </c>
      <c r="G97" s="151"/>
      <c r="H97" s="73">
        <f t="shared" si="5"/>
        <v>0</v>
      </c>
    </row>
    <row r="98" spans="1:10" ht="24" x14ac:dyDescent="0.25">
      <c r="B98" s="12">
        <v>184215173</v>
      </c>
      <c r="C98" s="15" t="s">
        <v>121</v>
      </c>
      <c r="D98" s="42" t="s">
        <v>87</v>
      </c>
      <c r="E98" s="7" t="s">
        <v>1</v>
      </c>
      <c r="F98" s="11">
        <f>F59</f>
        <v>93</v>
      </c>
      <c r="G98" s="151"/>
      <c r="H98" s="73">
        <f t="shared" si="5"/>
        <v>0</v>
      </c>
    </row>
    <row r="99" spans="1:10" ht="22.5" x14ac:dyDescent="0.25">
      <c r="B99" s="44">
        <v>184852322</v>
      </c>
      <c r="C99" s="49" t="s">
        <v>88</v>
      </c>
      <c r="D99" s="42" t="s">
        <v>87</v>
      </c>
      <c r="E99" s="7" t="s">
        <v>1</v>
      </c>
      <c r="F99" s="96">
        <f>F59</f>
        <v>93</v>
      </c>
      <c r="G99" s="153"/>
      <c r="H99" s="73">
        <f t="shared" si="5"/>
        <v>0</v>
      </c>
    </row>
    <row r="100" spans="1:10" x14ac:dyDescent="0.25">
      <c r="A100" s="99"/>
      <c r="B100" s="122" t="s">
        <v>89</v>
      </c>
      <c r="C100" s="122"/>
      <c r="D100" s="42"/>
      <c r="E100" s="48"/>
      <c r="F100" s="48"/>
      <c r="G100" s="69"/>
      <c r="H100" s="73"/>
    </row>
    <row r="101" spans="1:10" ht="22.5" x14ac:dyDescent="0.25">
      <c r="B101" s="15">
        <v>185804312</v>
      </c>
      <c r="C101" s="15" t="s">
        <v>90</v>
      </c>
      <c r="D101" s="42" t="s">
        <v>98</v>
      </c>
      <c r="E101" s="11" t="s">
        <v>15</v>
      </c>
      <c r="F101" s="11">
        <f>(0.08*7)*F59</f>
        <v>52.080000000000005</v>
      </c>
      <c r="G101" s="151"/>
      <c r="H101" s="73">
        <f t="shared" ref="H101:H104" si="6">G101*F101</f>
        <v>0</v>
      </c>
    </row>
    <row r="102" spans="1:10" ht="22.5" x14ac:dyDescent="0.25">
      <c r="B102" s="15">
        <v>185851121</v>
      </c>
      <c r="C102" s="15" t="s">
        <v>62</v>
      </c>
      <c r="D102" s="42" t="s">
        <v>98</v>
      </c>
      <c r="E102" s="11" t="s">
        <v>15</v>
      </c>
      <c r="F102" s="11">
        <f>F101</f>
        <v>52.080000000000005</v>
      </c>
      <c r="G102" s="151"/>
      <c r="H102" s="73">
        <f t="shared" si="6"/>
        <v>0</v>
      </c>
    </row>
    <row r="103" spans="1:10" ht="22.5" x14ac:dyDescent="0.25">
      <c r="B103" s="61" t="s">
        <v>67</v>
      </c>
      <c r="C103" s="61" t="s">
        <v>63</v>
      </c>
      <c r="D103" s="42" t="s">
        <v>98</v>
      </c>
      <c r="E103" s="11" t="s">
        <v>15</v>
      </c>
      <c r="F103" s="11">
        <f>F102</f>
        <v>52.080000000000005</v>
      </c>
      <c r="G103" s="152"/>
      <c r="H103" s="73">
        <f t="shared" si="6"/>
        <v>0</v>
      </c>
    </row>
    <row r="104" spans="1:10" ht="15.75" thickBot="1" x14ac:dyDescent="0.3">
      <c r="B104" s="15" t="s">
        <v>91</v>
      </c>
      <c r="C104" s="15" t="s">
        <v>92</v>
      </c>
      <c r="D104" s="15"/>
      <c r="E104" s="11" t="s">
        <v>1</v>
      </c>
      <c r="F104" s="11">
        <f>F59</f>
        <v>93</v>
      </c>
      <c r="G104" s="151"/>
      <c r="H104" s="87">
        <f t="shared" si="6"/>
        <v>0</v>
      </c>
    </row>
    <row r="105" spans="1:10" ht="15.75" thickBot="1" x14ac:dyDescent="0.3">
      <c r="B105" s="123" t="s">
        <v>93</v>
      </c>
      <c r="C105" s="124"/>
      <c r="D105" s="124"/>
      <c r="E105" s="124"/>
      <c r="F105" s="124"/>
      <c r="G105" s="124"/>
      <c r="H105" s="88">
        <f>SUM(H60:H104)</f>
        <v>0</v>
      </c>
    </row>
    <row r="106" spans="1:10" ht="15.75" thickBot="1" x14ac:dyDescent="0.3">
      <c r="B106" s="71"/>
      <c r="C106" s="72"/>
      <c r="D106" s="72"/>
      <c r="E106" s="72"/>
      <c r="F106" s="72"/>
      <c r="G106" s="72"/>
      <c r="H106" s="72"/>
    </row>
    <row r="107" spans="1:10" ht="18.75" customHeight="1" thickBot="1" x14ac:dyDescent="0.3">
      <c r="B107" s="77" t="s">
        <v>66</v>
      </c>
      <c r="C107" s="78"/>
      <c r="D107" s="79"/>
      <c r="E107" s="78"/>
      <c r="F107" s="80"/>
      <c r="G107" s="80"/>
      <c r="H107" s="76">
        <f>H105</f>
        <v>0</v>
      </c>
    </row>
    <row r="108" spans="1:10" ht="15.75" thickBot="1" x14ac:dyDescent="0.3"/>
    <row r="109" spans="1:10" ht="23.25" customHeight="1" thickTop="1" x14ac:dyDescent="0.25">
      <c r="B109" s="82" t="s">
        <v>104</v>
      </c>
      <c r="C109" s="81"/>
      <c r="D109" s="81"/>
      <c r="E109" s="81"/>
      <c r="F109" s="81"/>
      <c r="G109" s="81"/>
      <c r="H109" s="81"/>
    </row>
    <row r="110" spans="1:10" ht="18" customHeight="1" x14ac:dyDescent="0.25">
      <c r="B110" s="125" t="s">
        <v>105</v>
      </c>
      <c r="C110" s="126"/>
      <c r="D110" s="126"/>
      <c r="E110" s="126"/>
      <c r="F110" s="126"/>
      <c r="G110" s="127"/>
      <c r="H110" s="94">
        <f>H53</f>
        <v>0</v>
      </c>
    </row>
    <row r="111" spans="1:10" ht="18" customHeight="1" thickBot="1" x14ac:dyDescent="0.3">
      <c r="B111" s="128" t="s">
        <v>106</v>
      </c>
      <c r="C111" s="129"/>
      <c r="D111" s="129"/>
      <c r="E111" s="129"/>
      <c r="F111" s="129"/>
      <c r="G111" s="130"/>
      <c r="H111" s="95">
        <f>H107</f>
        <v>0</v>
      </c>
    </row>
    <row r="112" spans="1:10" ht="18" customHeight="1" thickBot="1" x14ac:dyDescent="0.3">
      <c r="B112" s="111" t="s">
        <v>103</v>
      </c>
      <c r="C112" s="112"/>
      <c r="D112" s="112"/>
      <c r="E112" s="112"/>
      <c r="F112" s="112"/>
      <c r="G112" s="113"/>
      <c r="H112" s="83">
        <f>H110+H111</f>
        <v>0</v>
      </c>
      <c r="J112" s="58"/>
    </row>
    <row r="113" ht="23.25" customHeight="1" x14ac:dyDescent="0.25"/>
  </sheetData>
  <mergeCells count="22">
    <mergeCell ref="B48:G48"/>
    <mergeCell ref="B2:H2"/>
    <mergeCell ref="B6:H6"/>
    <mergeCell ref="B7:H7"/>
    <mergeCell ref="B23:G23"/>
    <mergeCell ref="B24:H24"/>
    <mergeCell ref="B37:G37"/>
    <mergeCell ref="B38:G38"/>
    <mergeCell ref="B40:H40"/>
    <mergeCell ref="B47:E47"/>
    <mergeCell ref="B112:G112"/>
    <mergeCell ref="B49:F49"/>
    <mergeCell ref="B50:G50"/>
    <mergeCell ref="B57:H57"/>
    <mergeCell ref="B59:C59"/>
    <mergeCell ref="B67:C67"/>
    <mergeCell ref="B78:C78"/>
    <mergeCell ref="B90:C90"/>
    <mergeCell ref="B100:C100"/>
    <mergeCell ref="B105:G105"/>
    <mergeCell ref="B110:G110"/>
    <mergeCell ref="B111:G111"/>
  </mergeCells>
  <pageMargins left="0.23622047244094491" right="0.31496062992125984" top="0.39370078740157483" bottom="0.3937007874015748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801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steflovi 01</dc:creator>
  <cp:lastModifiedBy>Lukas Stefl</cp:lastModifiedBy>
  <cp:lastPrinted>2021-10-27T09:23:17Z</cp:lastPrinted>
  <dcterms:created xsi:type="dcterms:W3CDTF">2017-06-15T08:59:23Z</dcterms:created>
  <dcterms:modified xsi:type="dcterms:W3CDTF">2024-06-05T09:02:32Z</dcterms:modified>
</cp:coreProperties>
</file>